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D4" i="3"/>
  <c r="D5"/>
  <c r="E37"/>
  <c r="G40"/>
  <c r="F40"/>
  <c r="F37"/>
  <c r="F36"/>
  <c r="F32"/>
  <c r="F30"/>
  <c r="F29"/>
  <c r="F26"/>
  <c r="F25"/>
  <c r="F24"/>
  <c r="F22"/>
  <c r="F21"/>
  <c r="F20"/>
  <c r="F18"/>
  <c r="F15"/>
  <c r="F13"/>
  <c r="F12"/>
  <c r="F10"/>
  <c r="F8"/>
  <c r="C11"/>
  <c r="D11"/>
  <c r="F11" l="1"/>
  <c r="F34"/>
  <c r="F33"/>
  <c r="F27"/>
  <c r="F23" s="1"/>
  <c r="F19"/>
  <c r="F17" s="1"/>
  <c r="F9"/>
  <c r="F7"/>
  <c r="F6" l="1"/>
  <c r="F5" s="1"/>
  <c r="F4" s="1"/>
  <c r="G30" l="1"/>
  <c r="D34"/>
  <c r="D33"/>
  <c r="C33"/>
  <c r="C34"/>
  <c r="E30"/>
  <c r="C27" l="1"/>
  <c r="D27"/>
  <c r="G29" l="1"/>
  <c r="E31"/>
  <c r="E29"/>
  <c r="D23"/>
  <c r="C23"/>
  <c r="E21"/>
  <c r="E20"/>
  <c r="D19"/>
  <c r="D17" s="1"/>
  <c r="C19"/>
  <c r="C17" s="1"/>
  <c r="G36"/>
  <c r="G21"/>
  <c r="G20"/>
  <c r="G25"/>
  <c r="E27" l="1"/>
  <c r="C7"/>
  <c r="E36" l="1"/>
  <c r="E34" l="1"/>
  <c r="G34"/>
  <c r="G37"/>
  <c r="G32"/>
  <c r="G27"/>
  <c r="G26"/>
  <c r="G24"/>
  <c r="G22"/>
  <c r="G19"/>
  <c r="G18"/>
  <c r="G15"/>
  <c r="G13"/>
  <c r="G12"/>
  <c r="G10"/>
  <c r="G8"/>
  <c r="D9"/>
  <c r="E8"/>
  <c r="E10"/>
  <c r="E33" l="1"/>
  <c r="G33"/>
  <c r="G9"/>
  <c r="E32"/>
  <c r="E26"/>
  <c r="E25"/>
  <c r="E24"/>
  <c r="E22"/>
  <c r="E19"/>
  <c r="E18"/>
  <c r="E15"/>
  <c r="E12"/>
  <c r="D7"/>
  <c r="D6" s="1"/>
  <c r="C9"/>
  <c r="C6" l="1"/>
  <c r="G17"/>
  <c r="E9"/>
  <c r="G7"/>
  <c r="G23"/>
  <c r="G11"/>
  <c r="E23"/>
  <c r="E7"/>
  <c r="E11"/>
  <c r="E17"/>
  <c r="C5" l="1"/>
  <c r="C4" s="1"/>
  <c r="G6"/>
  <c r="E6"/>
  <c r="G4" l="1"/>
  <c r="G5"/>
  <c r="E5"/>
  <c r="E4" l="1"/>
</calcChain>
</file>

<file path=xl/sharedStrings.xml><?xml version="1.0" encoding="utf-8"?>
<sst xmlns="http://schemas.openxmlformats.org/spreadsheetml/2006/main" count="80" uniqueCount="80">
  <si>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</si>
  <si>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</si>
  <si>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</si>
  <si>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</si>
  <si>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</si>
  <si>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</si>
  <si>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</si>
  <si>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</si>
  <si>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</si>
  <si>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</si>
  <si>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</si>
  <si>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</si>
  <si>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</si>
  <si>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</si>
  <si>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</si>
  <si>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</si>
  <si>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</si>
  <si>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</si>
  <si>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</si>
  <si>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</si>
  <si>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</si>
  <si>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</si>
  <si>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</si>
  <si>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</si>
  <si>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</si>
  <si>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</si>
  <si>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</si>
  <si>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</si>
  <si>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</si>
  <si>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</si>
  <si>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</si>
  <si>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</si>
  <si>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</si>
  <si>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</si>
  <si>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</si>
  <si>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</si>
  <si>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</si>
  <si>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</si>
  <si>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</si>
  <si>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</si>
  <si>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</si>
  <si>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</si>
  <si>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</si>
  <si>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</si>
  <si>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</si>
  <si>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</si>
  <si>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</si>
  <si>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</si>
  <si>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</si>
  <si>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</si>
  <si>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</si>
  <si>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</si>
  <si>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</si>
  <si>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</si>
  <si>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</si>
  <si>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</si>
  <si>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</si>
  <si>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</si>
  <si>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</si>
  <si>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</si>
  <si>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</si>
  <si>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</si>
  <si>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</si>
  <si>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</si>
  <si>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</si>
  <si>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</si>
  <si>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</si>
  <si>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</si>
  <si>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</si>
  <si>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</si>
  <si>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</si>
  <si>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</si>
  <si>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</si>
  <si>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</si>
  <si>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01.02.2023</t>
    </r>
    <r>
      <rPr>
        <sz val="9"/>
        <color rgb="FF000000"/>
        <rFont val="Calibri"/>
        <family val="2"/>
        <charset val="204"/>
      </rPr>
      <t xml:space="preserve">
тыс. руб.</t>
    </r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</si>
  <si>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01.02.2023)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</si>
  <si>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2023 год</t>
    </r>
    <r>
      <rPr>
        <b/>
        <sz val="9"/>
        <color rgb="FF000000"/>
        <rFont val="Calibri"/>
        <family val="2"/>
        <charset val="204"/>
      </rPr>
      <t>, 
тыс. руб.</t>
    </r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</si>
  <si>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</si>
  <si>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</si>
  <si>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01.02.2022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</si>
</sst>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4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4" fontId="5" fillId="2" borderId="27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164" fontId="10" fillId="2" borderId="28" xfId="0" applyNumberFormat="1" applyFont="1" applyFill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7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164" fontId="10" fillId="0" borderId="24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5" xfId="0" applyNumberFormat="1" applyFont="1" applyFill="1" applyBorder="1" applyAlignment="1">
      <alignment horizontal="right" vertical="center"/>
    </xf>
    <xf numFmtId="4" fontId="5" fillId="2" borderId="23" xfId="0" applyNumberFormat="1" applyFont="1" applyFill="1" applyBorder="1" applyAlignment="1">
      <alignment horizontal="right" vertical="center"/>
    </xf>
    <xf numFmtId="164" fontId="9" fillId="0" borderId="21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5" fillId="2" borderId="30" xfId="0" applyNumberFormat="1" applyFont="1" applyFill="1" applyBorder="1" applyAlignment="1">
      <alignment horizontal="right" vertical="center" wrapText="1"/>
    </xf>
    <xf numFmtId="4" fontId="5" fillId="2" borderId="33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164" fontId="9" fillId="0" borderId="34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right" vertical="center"/>
    </xf>
    <xf numFmtId="164" fontId="8" fillId="0" borderId="37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/>
    </xf>
    <xf numFmtId="4" fontId="7" fillId="0" borderId="39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 wrapText="1"/>
    </xf>
    <xf numFmtId="4" fontId="7" fillId="0" borderId="35" xfId="0" applyNumberFormat="1" applyFont="1" applyFill="1" applyBorder="1" applyAlignment="1">
      <alignment horizontal="right" vertical="center" wrapText="1"/>
    </xf>
    <xf numFmtId="4" fontId="7" fillId="0" borderId="42" xfId="0" applyNumberFormat="1" applyFont="1" applyBorder="1" applyAlignment="1">
      <alignment horizontal="right" vertical="center" wrapText="1"/>
    </xf>
    <xf numFmtId="4" fontId="7" fillId="0" borderId="43" xfId="0" applyNumberFormat="1" applyFont="1" applyBorder="1" applyAlignment="1">
      <alignment horizontal="right" vertical="center" wrapText="1"/>
    </xf>
    <xf numFmtId="4" fontId="7" fillId="0" borderId="44" xfId="0" applyNumberFormat="1" applyFont="1" applyBorder="1" applyAlignment="1">
      <alignment horizontal="right" vertical="center" wrapText="1"/>
    </xf>
    <xf numFmtId="4" fontId="7" fillId="0" borderId="45" xfId="0" applyNumberFormat="1" applyFont="1" applyBorder="1" applyAlignment="1">
      <alignment horizontal="righ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zoomScaleNormal="100" workbookViewId="0">
      <selection activeCell="D5" sqref="D5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>
      <c r="A1" s="141" t="s">
        <v>75</v>
      </c>
      <c r="B1" s="141"/>
      <c r="C1" s="141"/>
      <c r="D1" s="141"/>
      <c r="E1" s="141"/>
      <c r="F1" s="141"/>
      <c r="G1" s="141"/>
    </row>
    <row r="2" spans="1:14" ht="15.75" thickBot="1">
      <c r="A2" s="141"/>
      <c r="B2" s="141"/>
      <c r="C2" s="141"/>
      <c r="D2" s="141"/>
      <c r="E2" s="141"/>
      <c r="F2" s="141"/>
      <c r="G2" s="141"/>
    </row>
    <row r="3" spans="1:14" ht="86.25" customHeight="1" thickBot="1">
      <c r="A3" s="5" t="s">
        <v>0</v>
      </c>
      <c r="B3" s="5" t="s">
        <v>1</v>
      </c>
      <c r="C3" s="18" t="s">
        <v>76</v>
      </c>
      <c r="D3" s="122" t="s">
        <v>74</v>
      </c>
      <c r="E3" s="36" t="s">
        <v>69</v>
      </c>
      <c r="F3" s="140" t="s">
        <v>79</v>
      </c>
      <c r="G3" s="27" t="s">
        <v>2</v>
      </c>
      <c r="I3" s="3"/>
    </row>
    <row r="4" spans="1:14" ht="24.95" customHeight="1" thickBot="1">
      <c r="A4" s="67"/>
      <c r="B4" s="68" t="s">
        <v>3</v>
      </c>
      <c r="C4" s="69">
        <f>SUM(C5,C33)</f>
        <v>5735621.0999999996</v>
      </c>
      <c r="D4" s="70">
        <f>SUM(D5,D33)-0.001</f>
        <v>208971.07400000002</v>
      </c>
      <c r="E4" s="71">
        <f t="shared" ref="E4" si="0">D4/C4/100%</f>
        <v>3.6433904952333764E-2</v>
      </c>
      <c r="F4" s="70">
        <f>SUM(F5,F33)</f>
        <v>246517.65325</v>
      </c>
      <c r="G4" s="72">
        <f>D4/F4</f>
        <v>0.84769212770363744</v>
      </c>
      <c r="H4" s="4"/>
      <c r="I4" s="3"/>
      <c r="K4" s="3"/>
    </row>
    <row r="5" spans="1:14" ht="24.95" customHeight="1" thickBot="1">
      <c r="A5" s="56" t="s">
        <v>4</v>
      </c>
      <c r="B5" s="57" t="s">
        <v>5</v>
      </c>
      <c r="C5" s="58">
        <f>SUM(C6,C23)</f>
        <v>2372047.91</v>
      </c>
      <c r="D5" s="58">
        <f>SUM(D6,D23)</f>
        <v>72758.912000000011</v>
      </c>
      <c r="E5" s="59">
        <f t="shared" ref="E5" si="1">D5/C5/100%</f>
        <v>3.0673458024715869E-2</v>
      </c>
      <c r="F5" s="58">
        <f>SUM(F6,F23)</f>
        <v>98825.949110000016</v>
      </c>
      <c r="G5" s="60">
        <f t="shared" ref="G5:G37" si="2">D5/F5</f>
        <v>0.73623286854563252</v>
      </c>
      <c r="H5" s="3"/>
      <c r="I5" s="4"/>
    </row>
    <row r="6" spans="1:14" ht="24.95" customHeight="1" thickBot="1">
      <c r="A6" s="49"/>
      <c r="B6" s="55" t="s">
        <v>6</v>
      </c>
      <c r="C6" s="51">
        <f>SUM(C7,C9,C11,C17,C22:C22)</f>
        <v>1857063.01</v>
      </c>
      <c r="D6" s="52">
        <f>SUM(D7,D9,D11,D17,D22)</f>
        <v>37318.662000000004</v>
      </c>
      <c r="E6" s="53">
        <f t="shared" ref="E6:E10" si="3">D6/C6/100%</f>
        <v>2.009552815335006E-2</v>
      </c>
      <c r="F6" s="52">
        <f>SUM(F7,F9,F11,F17,F22)</f>
        <v>76736.493100000007</v>
      </c>
      <c r="G6" s="54">
        <f t="shared" si="2"/>
        <v>0.48632222417784687</v>
      </c>
    </row>
    <row r="7" spans="1:14" ht="24.95" customHeight="1" thickBot="1">
      <c r="A7" s="17" t="s">
        <v>7</v>
      </c>
      <c r="B7" s="8" t="s">
        <v>8</v>
      </c>
      <c r="C7" s="19">
        <f>SUM(C8)</f>
        <v>707873</v>
      </c>
      <c r="D7" s="28">
        <f>SUM(D8)</f>
        <v>24738.933000000001</v>
      </c>
      <c r="E7" s="37">
        <f t="shared" si="3"/>
        <v>3.49482647311029E-2</v>
      </c>
      <c r="F7" s="28">
        <f>SUM(F8)</f>
        <v>26449.900690000002</v>
      </c>
      <c r="G7" s="44">
        <f t="shared" si="2"/>
        <v>0.93531288793659362</v>
      </c>
    </row>
    <row r="8" spans="1:14" ht="24.95" customHeight="1" thickBot="1">
      <c r="A8" s="13" t="s">
        <v>9</v>
      </c>
      <c r="B8" s="14" t="s">
        <v>10</v>
      </c>
      <c r="C8" s="21">
        <v>707873</v>
      </c>
      <c r="D8" s="29">
        <v>24738.933000000001</v>
      </c>
      <c r="E8" s="40">
        <f t="shared" si="3"/>
        <v>3.49482647311029E-2</v>
      </c>
      <c r="F8" s="29">
        <f>26449900.69/1000</f>
        <v>26449.900690000002</v>
      </c>
      <c r="G8" s="45">
        <f t="shared" si="2"/>
        <v>0.93531288793659362</v>
      </c>
    </row>
    <row r="9" spans="1:14" ht="24.95" customHeight="1" thickBot="1">
      <c r="A9" s="17" t="s">
        <v>11</v>
      </c>
      <c r="B9" s="8" t="s">
        <v>12</v>
      </c>
      <c r="C9" s="19">
        <f>SUM(C10)</f>
        <v>3976</v>
      </c>
      <c r="D9" s="28">
        <f>SUM(D10)</f>
        <v>150.55500000000001</v>
      </c>
      <c r="E9" s="37">
        <f t="shared" si="3"/>
        <v>3.786594567404427E-2</v>
      </c>
      <c r="F9" s="28">
        <f>SUM(F10)</f>
        <v>334.80520000000001</v>
      </c>
      <c r="G9" s="44">
        <f t="shared" si="2"/>
        <v>0.4496793956605214</v>
      </c>
      <c r="N9" s="4"/>
    </row>
    <row r="10" spans="1:14" ht="24.95" customHeight="1" thickBot="1">
      <c r="A10" s="13" t="s">
        <v>13</v>
      </c>
      <c r="B10" s="14" t="s">
        <v>14</v>
      </c>
      <c r="C10" s="21">
        <v>3976</v>
      </c>
      <c r="D10" s="75">
        <v>150.55500000000001</v>
      </c>
      <c r="E10" s="40">
        <f t="shared" si="3"/>
        <v>3.786594567404427E-2</v>
      </c>
      <c r="F10" s="75">
        <f>334805.2/1000</f>
        <v>334.80520000000001</v>
      </c>
      <c r="G10" s="45">
        <f t="shared" si="2"/>
        <v>0.4496793956605214</v>
      </c>
      <c r="I10" s="3"/>
      <c r="N10" s="3"/>
    </row>
    <row r="11" spans="1:14" ht="24.95" customHeight="1" thickBot="1">
      <c r="A11" s="17" t="s">
        <v>15</v>
      </c>
      <c r="B11" s="125" t="s">
        <v>16</v>
      </c>
      <c r="C11" s="134">
        <f>SUM(C12:C16)</f>
        <v>792025.01</v>
      </c>
      <c r="D11" s="130">
        <f>SUM(D12:D16)</f>
        <v>5529.3719999999994</v>
      </c>
      <c r="E11" s="37">
        <f t="shared" ref="E11:E21" si="4">D11/C11/100%</f>
        <v>6.9813098452534972E-3</v>
      </c>
      <c r="F11" s="28">
        <f>SUM(F12:F16)</f>
        <v>25488.776010000001</v>
      </c>
      <c r="G11" s="44">
        <f t="shared" si="2"/>
        <v>0.21693360237583253</v>
      </c>
      <c r="N11" s="3"/>
    </row>
    <row r="12" spans="1:14" ht="24.95" customHeight="1">
      <c r="A12" s="10" t="s">
        <v>17</v>
      </c>
      <c r="B12" s="126" t="s">
        <v>18</v>
      </c>
      <c r="C12" s="135">
        <v>735615</v>
      </c>
      <c r="D12" s="123">
        <v>11540.5</v>
      </c>
      <c r="E12" s="41">
        <f t="shared" si="4"/>
        <v>1.5688233654833031E-2</v>
      </c>
      <c r="F12" s="34">
        <f>20297142.51/1000</f>
        <v>20297.142510000001</v>
      </c>
      <c r="G12" s="46">
        <f t="shared" si="2"/>
        <v>0.56857757166134215</v>
      </c>
    </row>
    <row r="13" spans="1:14" ht="24.95" customHeight="1">
      <c r="A13" s="2" t="s">
        <v>49</v>
      </c>
      <c r="B13" s="127" t="s">
        <v>46</v>
      </c>
      <c r="C13" s="136"/>
      <c r="D13" s="131">
        <v>-2081.2849999999999</v>
      </c>
      <c r="E13" s="42"/>
      <c r="F13" s="30">
        <f>172747.9/1000</f>
        <v>172.74789999999999</v>
      </c>
      <c r="G13" s="47">
        <f t="shared" si="2"/>
        <v>-12.048105939348611</v>
      </c>
      <c r="J13" t="s">
        <v>66</v>
      </c>
    </row>
    <row r="14" spans="1:14" ht="24.95" customHeight="1">
      <c r="A14" s="6" t="s">
        <v>54</v>
      </c>
      <c r="B14" s="128" t="s">
        <v>55</v>
      </c>
      <c r="C14" s="137"/>
      <c r="D14" s="132"/>
      <c r="E14" s="38"/>
      <c r="F14" s="35"/>
      <c r="G14" s="46"/>
    </row>
    <row r="15" spans="1:14" ht="24.95" customHeight="1">
      <c r="A15" s="6" t="s">
        <v>47</v>
      </c>
      <c r="B15" s="127" t="s">
        <v>48</v>
      </c>
      <c r="C15" s="138">
        <v>56410.01</v>
      </c>
      <c r="D15" s="131">
        <v>-3958.502</v>
      </c>
      <c r="E15" s="42">
        <f t="shared" si="4"/>
        <v>-7.0173751077158106E-2</v>
      </c>
      <c r="F15" s="30">
        <f>5018885.6/1000</f>
        <v>5018.8855999999996</v>
      </c>
      <c r="G15" s="47">
        <f t="shared" si="2"/>
        <v>-0.78872130498451698</v>
      </c>
    </row>
    <row r="16" spans="1:14" ht="24.95" customHeight="1" thickBot="1">
      <c r="A16" s="6" t="s">
        <v>77</v>
      </c>
      <c r="B16" s="129" t="s">
        <v>78</v>
      </c>
      <c r="C16" s="139"/>
      <c r="D16" s="133">
        <v>28.658999999999999</v>
      </c>
      <c r="E16" s="40"/>
      <c r="F16" s="29"/>
      <c r="G16" s="124"/>
    </row>
    <row r="17" spans="1:14" ht="24.95" customHeight="1" thickBot="1">
      <c r="A17" s="17" t="s">
        <v>19</v>
      </c>
      <c r="B17" s="8" t="s">
        <v>20</v>
      </c>
      <c r="C17" s="19">
        <f>SUM(C18:C19)</f>
        <v>338795</v>
      </c>
      <c r="D17" s="28">
        <f>SUM(D18:D19)</f>
        <v>6357.2199999999993</v>
      </c>
      <c r="E17" s="37">
        <f t="shared" si="4"/>
        <v>1.876420844463466E-2</v>
      </c>
      <c r="F17" s="28">
        <f>SUM(F18:F19)</f>
        <v>23692.929390000005</v>
      </c>
      <c r="G17" s="44">
        <f t="shared" si="2"/>
        <v>0.26831718000574339</v>
      </c>
    </row>
    <row r="18" spans="1:14" ht="24.95" customHeight="1" thickBot="1">
      <c r="A18" s="13" t="s">
        <v>43</v>
      </c>
      <c r="B18" s="14" t="s">
        <v>42</v>
      </c>
      <c r="C18" s="21">
        <v>167850</v>
      </c>
      <c r="D18" s="79">
        <v>5792.7939999999999</v>
      </c>
      <c r="E18" s="40">
        <f t="shared" si="4"/>
        <v>3.4511730711945188E-2</v>
      </c>
      <c r="F18" s="79">
        <f>5012795.71/1000</f>
        <v>5012.7957100000003</v>
      </c>
      <c r="G18" s="45">
        <f t="shared" si="2"/>
        <v>1.1556014517894646</v>
      </c>
    </row>
    <row r="19" spans="1:14" ht="24.95" customHeight="1" thickBot="1">
      <c r="A19" s="17" t="s">
        <v>45</v>
      </c>
      <c r="B19" s="8" t="s">
        <v>44</v>
      </c>
      <c r="C19" s="19">
        <f>SUM(C20:C21)</f>
        <v>170945</v>
      </c>
      <c r="D19" s="28">
        <f>SUM(D20:D21)</f>
        <v>564.42599999999993</v>
      </c>
      <c r="E19" s="37">
        <f t="shared" si="4"/>
        <v>3.3017988241832164E-3</v>
      </c>
      <c r="F19" s="28">
        <f>SUM(F20:F21)</f>
        <v>18680.133680000003</v>
      </c>
      <c r="G19" s="44">
        <f t="shared" si="2"/>
        <v>3.0215308394945056E-2</v>
      </c>
    </row>
    <row r="20" spans="1:14" ht="24.95" customHeight="1">
      <c r="A20" s="10" t="s">
        <v>57</v>
      </c>
      <c r="B20" s="11" t="s">
        <v>58</v>
      </c>
      <c r="C20" s="22">
        <v>159070</v>
      </c>
      <c r="D20" s="80">
        <v>820.63900000000001</v>
      </c>
      <c r="E20" s="41">
        <f t="shared" si="4"/>
        <v>5.1589803231281827E-3</v>
      </c>
      <c r="F20" s="80">
        <f>18384553.94/1000</f>
        <v>18384.553940000002</v>
      </c>
      <c r="G20" s="81">
        <f t="shared" si="2"/>
        <v>4.4637416968518515E-2</v>
      </c>
    </row>
    <row r="21" spans="1:14" ht="24.95" customHeight="1" thickBot="1">
      <c r="A21" s="6" t="s">
        <v>56</v>
      </c>
      <c r="B21" s="9" t="s">
        <v>59</v>
      </c>
      <c r="C21" s="20">
        <v>11875</v>
      </c>
      <c r="D21" s="73">
        <v>-256.21300000000002</v>
      </c>
      <c r="E21" s="41">
        <f t="shared" si="4"/>
        <v>-2.1575831578947369E-2</v>
      </c>
      <c r="F21" s="73">
        <f>295579.74/1000</f>
        <v>295.57974000000002</v>
      </c>
      <c r="G21" s="76">
        <f t="shared" si="2"/>
        <v>-0.86681516128270497</v>
      </c>
    </row>
    <row r="22" spans="1:14" ht="24.95" customHeight="1" thickBot="1">
      <c r="A22" s="17" t="s">
        <v>21</v>
      </c>
      <c r="B22" s="8" t="s">
        <v>22</v>
      </c>
      <c r="C22" s="19">
        <v>14394</v>
      </c>
      <c r="D22" s="31">
        <v>542.58199999999999</v>
      </c>
      <c r="E22" s="37">
        <f t="shared" ref="E22" si="5">D22/C22/100%</f>
        <v>3.7695011810476589E-2</v>
      </c>
      <c r="F22" s="31">
        <f>770081.81/1000</f>
        <v>770.08181000000002</v>
      </c>
      <c r="G22" s="44">
        <f t="shared" si="2"/>
        <v>0.70457708902382721</v>
      </c>
    </row>
    <row r="23" spans="1:14" ht="24.95" customHeight="1" thickBot="1">
      <c r="A23" s="50"/>
      <c r="B23" s="55" t="s">
        <v>23</v>
      </c>
      <c r="C23" s="52">
        <f>SUM(C24,C25,C26,C27,C32)</f>
        <v>514984.9</v>
      </c>
      <c r="D23" s="52">
        <f>SUM(D24,D25,D26,D27,D32)</f>
        <v>35440.25</v>
      </c>
      <c r="E23" s="53">
        <f t="shared" ref="E23:E31" si="6">D23/C23/100%</f>
        <v>6.8818037189051565E-2</v>
      </c>
      <c r="F23" s="52">
        <f>SUM(F24,F25,F26,F27,F32)</f>
        <v>22089.456010000002</v>
      </c>
      <c r="G23" s="54">
        <f t="shared" si="2"/>
        <v>1.6043966851857299</v>
      </c>
    </row>
    <row r="24" spans="1:14" ht="24.95" customHeight="1" thickBot="1">
      <c r="A24" s="17" t="s">
        <v>24</v>
      </c>
      <c r="B24" s="8" t="s">
        <v>25</v>
      </c>
      <c r="C24" s="19">
        <v>330830</v>
      </c>
      <c r="D24" s="31">
        <v>9470.3130000000001</v>
      </c>
      <c r="E24" s="37">
        <f t="shared" si="6"/>
        <v>2.8625919656621226E-2</v>
      </c>
      <c r="F24" s="31">
        <f>10935476.96/1000</f>
        <v>10935.476960000002</v>
      </c>
      <c r="G24" s="44">
        <f t="shared" si="2"/>
        <v>0.86601737031139048</v>
      </c>
    </row>
    <row r="25" spans="1:14" ht="24.95" customHeight="1" thickBot="1">
      <c r="A25" s="17" t="s">
        <v>26</v>
      </c>
      <c r="B25" s="8" t="s">
        <v>27</v>
      </c>
      <c r="C25" s="19">
        <v>120</v>
      </c>
      <c r="D25" s="31">
        <v>42.978999999999999</v>
      </c>
      <c r="E25" s="37">
        <f t="shared" si="6"/>
        <v>0.3581583333333333</v>
      </c>
      <c r="F25" s="31">
        <f>636/1000</f>
        <v>0.63600000000000001</v>
      </c>
      <c r="G25" s="44">
        <f t="shared" si="2"/>
        <v>67.577044025157235</v>
      </c>
    </row>
    <row r="26" spans="1:14" ht="24.95" customHeight="1" thickBot="1">
      <c r="A26" s="15" t="s">
        <v>28</v>
      </c>
      <c r="B26" s="16" t="s">
        <v>29</v>
      </c>
      <c r="C26" s="23">
        <v>5480</v>
      </c>
      <c r="D26" s="32">
        <v>233.029</v>
      </c>
      <c r="E26" s="43">
        <f t="shared" si="6"/>
        <v>4.2523540145985403E-2</v>
      </c>
      <c r="F26" s="32">
        <f>30639.86/1000</f>
        <v>30.639860000000002</v>
      </c>
      <c r="G26" s="48">
        <f t="shared" si="2"/>
        <v>7.6054198681064467</v>
      </c>
    </row>
    <row r="27" spans="1:14" ht="24.95" customHeight="1">
      <c r="A27" s="112" t="s">
        <v>30</v>
      </c>
      <c r="B27" s="113" t="s">
        <v>31</v>
      </c>
      <c r="C27" s="114">
        <f>SUM(C28:C31)</f>
        <v>172000</v>
      </c>
      <c r="D27" s="115">
        <f>SUM(D28:D31)</f>
        <v>375.99400000000003</v>
      </c>
      <c r="E27" s="96">
        <f t="shared" si="6"/>
        <v>2.1860116279069767E-3</v>
      </c>
      <c r="F27" s="116">
        <f>SUM(F28:F31)</f>
        <v>10757.071510000002</v>
      </c>
      <c r="G27" s="117">
        <f t="shared" si="2"/>
        <v>3.4953193315714975E-2</v>
      </c>
    </row>
    <row r="28" spans="1:14" ht="24.95" customHeight="1">
      <c r="A28" s="90" t="s">
        <v>64</v>
      </c>
      <c r="B28" s="120" t="s">
        <v>61</v>
      </c>
      <c r="C28" s="92"/>
      <c r="D28" s="95"/>
      <c r="E28" s="97"/>
      <c r="F28" s="109"/>
      <c r="G28" s="121"/>
    </row>
    <row r="29" spans="1:14" ht="66" customHeight="1">
      <c r="A29" s="77" t="s">
        <v>60</v>
      </c>
      <c r="B29" s="78" t="s">
        <v>62</v>
      </c>
      <c r="C29" s="84">
        <v>126000</v>
      </c>
      <c r="D29" s="85">
        <v>375.99400000000003</v>
      </c>
      <c r="E29" s="118">
        <f t="shared" si="6"/>
        <v>2.9840793650793653E-3</v>
      </c>
      <c r="F29" s="108">
        <f>547889.53/1000</f>
        <v>547.88953000000004</v>
      </c>
      <c r="G29" s="119">
        <f t="shared" si="2"/>
        <v>0.68625877921047329</v>
      </c>
      <c r="K29" s="94"/>
    </row>
    <row r="30" spans="1:14" ht="48" customHeight="1">
      <c r="A30" s="90" t="s">
        <v>70</v>
      </c>
      <c r="B30" s="91" t="s">
        <v>63</v>
      </c>
      <c r="C30" s="92">
        <v>3000</v>
      </c>
      <c r="D30" s="95"/>
      <c r="E30" s="97">
        <f t="shared" si="6"/>
        <v>0</v>
      </c>
      <c r="F30" s="109">
        <f>10209181.98/1000</f>
        <v>10209.181980000001</v>
      </c>
      <c r="G30" s="111">
        <f t="shared" si="2"/>
        <v>0</v>
      </c>
      <c r="N30" s="93"/>
    </row>
    <row r="31" spans="1:14" ht="57.75" customHeight="1" thickBot="1">
      <c r="A31" s="77" t="s">
        <v>71</v>
      </c>
      <c r="B31" s="87" t="s">
        <v>65</v>
      </c>
      <c r="C31" s="84">
        <v>43000</v>
      </c>
      <c r="D31" s="85"/>
      <c r="E31" s="98">
        <f t="shared" si="6"/>
        <v>0</v>
      </c>
      <c r="F31" s="108"/>
      <c r="G31" s="89"/>
    </row>
    <row r="32" spans="1:14" ht="24.95" customHeight="1" thickBot="1">
      <c r="A32" s="17" t="s">
        <v>32</v>
      </c>
      <c r="B32" s="8" t="s">
        <v>33</v>
      </c>
      <c r="C32" s="19">
        <v>6554.9</v>
      </c>
      <c r="D32" s="82">
        <v>25317.935000000001</v>
      </c>
      <c r="E32" s="88">
        <f t="shared" ref="E32" si="7">D32/C32/100%</f>
        <v>3.8624441257685094</v>
      </c>
      <c r="F32" s="110">
        <f>365631.68/1000</f>
        <v>365.63168000000002</v>
      </c>
      <c r="G32" s="83">
        <f t="shared" si="2"/>
        <v>69.244369087492643</v>
      </c>
    </row>
    <row r="33" spans="1:11" ht="24.95" customHeight="1" thickBot="1">
      <c r="A33" s="61" t="s">
        <v>34</v>
      </c>
      <c r="B33" s="62" t="s">
        <v>35</v>
      </c>
      <c r="C33" s="63">
        <f>SUM(C35:C40)</f>
        <v>3363573.19</v>
      </c>
      <c r="D33" s="64">
        <f>SUM(D35:D40)</f>
        <v>136212.163</v>
      </c>
      <c r="E33" s="65">
        <f t="shared" ref="E33:E36" si="8">D33/C33/100%</f>
        <v>4.0496268493565919E-2</v>
      </c>
      <c r="F33" s="64">
        <f>SUM(F35:F40)</f>
        <v>147691.70413999999</v>
      </c>
      <c r="G33" s="66">
        <f t="shared" si="2"/>
        <v>0.9222736225650271</v>
      </c>
      <c r="H33" s="3"/>
      <c r="I33" s="3"/>
    </row>
    <row r="34" spans="1:11" ht="24.95" customHeight="1" thickBot="1">
      <c r="A34" s="17" t="s">
        <v>36</v>
      </c>
      <c r="B34" s="8" t="s">
        <v>37</v>
      </c>
      <c r="C34" s="24">
        <f>SUM(C35:C38)</f>
        <v>3363573.19</v>
      </c>
      <c r="D34" s="31">
        <f>SUM(D35:D38)</f>
        <v>138815.93100000001</v>
      </c>
      <c r="E34" s="37">
        <f t="shared" si="8"/>
        <v>4.1270376221544329E-2</v>
      </c>
      <c r="F34" s="31">
        <f>SUM(F35:F38)</f>
        <v>151688.03211999999</v>
      </c>
      <c r="G34" s="44">
        <f t="shared" si="2"/>
        <v>0.91514095779278826</v>
      </c>
    </row>
    <row r="35" spans="1:11" ht="24.95" customHeight="1" thickBot="1">
      <c r="A35" s="104" t="s">
        <v>67</v>
      </c>
      <c r="B35" s="105" t="s">
        <v>68</v>
      </c>
      <c r="C35" s="106"/>
      <c r="D35" s="107"/>
      <c r="E35" s="39"/>
      <c r="F35" s="107"/>
      <c r="G35" s="74"/>
    </row>
    <row r="36" spans="1:11" ht="24.95" customHeight="1" thickBot="1">
      <c r="A36" s="10" t="s">
        <v>50</v>
      </c>
      <c r="B36" s="11" t="s">
        <v>38</v>
      </c>
      <c r="C36" s="102">
        <v>1593162.21</v>
      </c>
      <c r="D36" s="34"/>
      <c r="E36" s="103">
        <f t="shared" si="8"/>
        <v>0</v>
      </c>
      <c r="F36" s="34">
        <f>17071664.7/1000</f>
        <v>17071.664699999998</v>
      </c>
      <c r="G36" s="89">
        <f t="shared" si="2"/>
        <v>0</v>
      </c>
    </row>
    <row r="37" spans="1:11" ht="24.95" customHeight="1" thickBot="1">
      <c r="A37" s="6" t="s">
        <v>51</v>
      </c>
      <c r="B37" s="9" t="s">
        <v>39</v>
      </c>
      <c r="C37" s="26">
        <v>1770410.98</v>
      </c>
      <c r="D37" s="35">
        <v>138815.93100000001</v>
      </c>
      <c r="E37" s="99">
        <f>D37/C37/100%</f>
        <v>7.8408873740717547E-2</v>
      </c>
      <c r="F37" s="35">
        <f>134616367.42/1000</f>
        <v>134616.36742</v>
      </c>
      <c r="G37" s="86">
        <f t="shared" si="2"/>
        <v>1.0311965302621595</v>
      </c>
      <c r="I37" s="3"/>
      <c r="J37" s="4"/>
      <c r="K37" s="4"/>
    </row>
    <row r="38" spans="1:11" ht="24.95" customHeight="1" thickBot="1">
      <c r="A38" s="12" t="s">
        <v>52</v>
      </c>
      <c r="B38" s="7" t="s">
        <v>53</v>
      </c>
      <c r="C38" s="100"/>
      <c r="D38" s="101"/>
      <c r="E38" s="39"/>
      <c r="F38" s="101"/>
      <c r="G38" s="74"/>
      <c r="I38" s="3"/>
      <c r="J38" s="4"/>
      <c r="K38" s="4"/>
    </row>
    <row r="39" spans="1:11" ht="24.95" customHeight="1" thickBot="1">
      <c r="A39" s="12" t="s">
        <v>72</v>
      </c>
      <c r="B39" s="7" t="s">
        <v>73</v>
      </c>
      <c r="C39" s="100"/>
      <c r="D39" s="101"/>
      <c r="E39" s="39"/>
      <c r="F39" s="101"/>
      <c r="G39" s="74"/>
      <c r="I39" s="3"/>
      <c r="J39" s="4"/>
      <c r="K39" s="4"/>
    </row>
    <row r="40" spans="1:11" ht="36.75" thickBot="1">
      <c r="A40" s="12" t="s">
        <v>40</v>
      </c>
      <c r="B40" s="7" t="s">
        <v>41</v>
      </c>
      <c r="C40" s="25"/>
      <c r="D40" s="33">
        <v>-2603.768</v>
      </c>
      <c r="E40" s="39"/>
      <c r="F40" s="33">
        <f>-3996327.98/1000</f>
        <v>-3996.32798</v>
      </c>
      <c r="G40" s="74">
        <f>D40/F40</f>
        <v>0.65154011708518478</v>
      </c>
      <c r="I40" s="4"/>
      <c r="J40" s="4"/>
      <c r="K40" s="3"/>
    </row>
    <row r="42" spans="1:11">
      <c r="A42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2023-02-07T08:00:03Z</cp:lastPrinted>
  <dcterms:created xsi:type="dcterms:W3CDTF">2017-12-11T14:03:53Z</dcterms:created>
  <dcterms:modified xsi:type="dcterms:W3CDTF">2023-02-07T08:55:23Z</dcterms:modified>
</cp:coreProperties>
</file>