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февраль\"/>
    </mc:Choice>
  </mc:AlternateContent>
  <xr:revisionPtr revIDLastSave="0" documentId="13_ncr:1_{0FE0994E-A5C1-4462-9C63-680549289D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3" l="1"/>
  <c r="F39" i="3"/>
  <c r="F38" i="3"/>
  <c r="F35" i="3" s="1"/>
  <c r="E25" i="3"/>
  <c r="G25" i="3"/>
  <c r="E26" i="3"/>
  <c r="G26" i="3"/>
  <c r="E27" i="3"/>
  <c r="G27" i="3"/>
  <c r="F10" i="3"/>
  <c r="F36" i="3" l="1"/>
  <c r="E39" i="3"/>
  <c r="G42" i="3"/>
  <c r="C11" i="3"/>
  <c r="D11" i="3"/>
  <c r="F11" i="3" l="1"/>
  <c r="F28" i="3"/>
  <c r="F24" i="3" s="1"/>
  <c r="F19" i="3"/>
  <c r="F17" i="3" s="1"/>
  <c r="F9" i="3"/>
  <c r="F7" i="3"/>
  <c r="F6" i="3" s="1"/>
  <c r="F5" i="3" l="1"/>
  <c r="F4" i="3" s="1"/>
  <c r="D36" i="3" l="1"/>
  <c r="D35" i="3"/>
  <c r="C35" i="3"/>
  <c r="C36" i="3"/>
  <c r="E31" i="3"/>
  <c r="C28" i="3" l="1"/>
  <c r="C24" i="3" s="1"/>
  <c r="D28" i="3"/>
  <c r="D24" i="3" s="1"/>
  <c r="E24" i="3" l="1"/>
  <c r="G24" i="3"/>
  <c r="G30" i="3"/>
  <c r="E32" i="3"/>
  <c r="E30" i="3"/>
  <c r="E21" i="3"/>
  <c r="E20" i="3"/>
  <c r="D19" i="3"/>
  <c r="D17" i="3" s="1"/>
  <c r="C19" i="3"/>
  <c r="C17" i="3" s="1"/>
  <c r="G21" i="3"/>
  <c r="G20" i="3"/>
  <c r="E28" i="3" l="1"/>
  <c r="C7" i="3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D9" i="3"/>
  <c r="E8" i="3"/>
  <c r="E10" i="3"/>
  <c r="E35" i="3" l="1"/>
  <c r="G35" i="3"/>
  <c r="G9" i="3"/>
  <c r="E33" i="3"/>
  <c r="E22" i="3"/>
  <c r="E19" i="3"/>
  <c r="E18" i="3"/>
  <c r="E15" i="3"/>
  <c r="E12" i="3"/>
  <c r="D7" i="3"/>
  <c r="D6" i="3" s="1"/>
  <c r="C9" i="3"/>
  <c r="D5" i="3" l="1"/>
  <c r="D4" i="3" s="1"/>
  <c r="C6" i="3"/>
  <c r="G17" i="3"/>
  <c r="E9" i="3"/>
  <c r="G7" i="3"/>
  <c r="G11" i="3"/>
  <c r="E7" i="3"/>
  <c r="E11" i="3"/>
  <c r="E17" i="3"/>
  <c r="C5" i="3" l="1"/>
  <c r="C4" i="3" s="1"/>
  <c r="G6" i="3"/>
  <c r="E6" i="3"/>
  <c r="G4" i="3" l="1"/>
  <c r="G5" i="3"/>
  <c r="E5" i="3"/>
  <c r="E4" i="3" l="1"/>
</calcChain>
</file>

<file path=xl/sharedStrings.xml><?xml version="1.0" encoding="utf-8"?>
<sst xmlns="http://schemas.openxmlformats.org/spreadsheetml/2006/main" count="84" uniqueCount="84">
  <si>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</si>
  <si>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</si>
  <si>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</si>
  <si>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</si>
  <si>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</si>
  <si>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</si>
  <si>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</si>
  <si>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</si>
  <si>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</si>
  <si>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</si>
  <si>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</si>
  <si>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</si>
  <si>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</si>
  <si>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</si>
  <si>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</si>
  <si>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</si>
  <si>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</si>
  <si>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</si>
  <si>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</si>
  <si>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</si>
  <si>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</si>
  <si>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</si>
  <si>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</si>
  <si>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</si>
  <si>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</si>
  <si>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</si>
  <si>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</si>
  <si>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</si>
  <si>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</si>
  <si>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</si>
  <si>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</si>
  <si>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</si>
  <si>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</si>
  <si>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</si>
  <si>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</si>
  <si>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</si>
  <si>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</si>
  <si>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</si>
  <si>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</si>
  <si>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</si>
  <si>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</si>
  <si>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</si>
  <si>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</si>
  <si>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</si>
  <si>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</si>
  <si>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</si>
  <si>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</si>
  <si>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</si>
  <si>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</si>
  <si>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</si>
  <si>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</si>
  <si>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</si>
  <si>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</si>
  <si>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</si>
  <si>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</si>
  <si>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</si>
  <si>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</si>
  <si>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</si>
  <si>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</si>
  <si>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</si>
  <si>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</si>
  <si>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</si>
  <si>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</si>
  <si>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</si>
  <si>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</si>
  <si>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</si>
  <si>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</si>
  <si>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</si>
  <si>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</si>
  <si>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</si>
  <si>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</si>
  <si>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</si>
  <si>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</si>
  <si>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</si>
  <si>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</si>
  <si>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</si>
  <si>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</si>
  <si>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</si>
  <si>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01.03.2024)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</si>
  <si>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01.03.2023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</si>
  <si>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01.03.2024</t>
    </r>
    <r>
      <rPr>
        <sz val="9"/>
        <rFont val="Calibri"/>
        <family val="2"/>
        <charset val="204"/>
      </rPr>
      <t xml:space="preserve">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</si>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</sst>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164" fontId="10" fillId="0" borderId="21" xfId="0" applyNumberFormat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5" fillId="2" borderId="30" xfId="0" applyNumberFormat="1" applyFont="1" applyFill="1" applyBorder="1" applyAlignment="1">
      <alignment horizontal="right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2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7" fillId="0" borderId="35" xfId="0" applyNumberFormat="1" applyFont="1" applyBorder="1" applyAlignment="1">
      <alignment horizontal="right" vertical="center"/>
    </xf>
    <xf numFmtId="4" fontId="5" fillId="2" borderId="36" xfId="0" applyNumberFormat="1" applyFont="1" applyFill="1" applyBorder="1" applyAlignment="1">
      <alignment horizontal="right" vertical="center" wrapText="1"/>
    </xf>
    <xf numFmtId="4" fontId="7" fillId="0" borderId="31" xfId="0" applyNumberFormat="1" applyFont="1" applyFill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4" fontId="7" fillId="0" borderId="40" xfId="0" applyNumberFormat="1" applyFont="1" applyBorder="1" applyAlignment="1">
      <alignment horizontal="right" vertical="center" wrapText="1"/>
    </xf>
    <xf numFmtId="164" fontId="9" fillId="0" borderId="4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1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workbookViewId="0">
      <selection sqref="A1:G2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 x14ac:dyDescent="0.25">
      <c r="A1" s="143" t="s">
        <v>78</v>
      </c>
      <c r="B1" s="143"/>
      <c r="C1" s="143"/>
      <c r="D1" s="143"/>
      <c r="E1" s="143"/>
      <c r="F1" s="143"/>
      <c r="G1" s="143"/>
    </row>
    <row r="2" spans="1:14" ht="15.75" thickBot="1" x14ac:dyDescent="0.3">
      <c r="A2" s="143"/>
      <c r="B2" s="143"/>
      <c r="C2" s="143"/>
      <c r="D2" s="143"/>
      <c r="E2" s="143"/>
      <c r="F2" s="143"/>
      <c r="G2" s="143"/>
    </row>
    <row r="3" spans="1:14" ht="86.25" customHeight="1" thickBot="1" x14ac:dyDescent="0.3">
      <c r="A3" s="5" t="s">
        <v>0</v>
      </c>
      <c r="B3" s="5" t="s">
        <v>1</v>
      </c>
      <c r="C3" s="137" t="s">
        <v>77</v>
      </c>
      <c r="D3" s="139" t="s">
        <v>80</v>
      </c>
      <c r="E3" s="35" t="s">
        <v>69</v>
      </c>
      <c r="F3" s="140" t="s">
        <v>79</v>
      </c>
      <c r="G3" s="26" t="s">
        <v>2</v>
      </c>
      <c r="I3" s="3"/>
    </row>
    <row r="4" spans="1:14" ht="24.95" customHeight="1" thickBot="1" x14ac:dyDescent="0.3">
      <c r="A4" s="61"/>
      <c r="B4" s="62" t="s">
        <v>3</v>
      </c>
      <c r="C4" s="63">
        <f>SUM(C5,C35)</f>
        <v>6845847.7199999997</v>
      </c>
      <c r="D4" s="64">
        <f>SUM(D5,D35)</f>
        <v>585484.32000000007</v>
      </c>
      <c r="E4" s="65">
        <f t="shared" ref="E4" si="0">D4/C4/100%</f>
        <v>8.5524005783757059E-2</v>
      </c>
      <c r="F4" s="64">
        <f>SUM(F5,F35)-0.0001</f>
        <v>445304.82726999995</v>
      </c>
      <c r="G4" s="66">
        <f>D4/F4</f>
        <v>1.3147944602114219</v>
      </c>
      <c r="H4" s="4"/>
      <c r="I4" s="3"/>
      <c r="K4" s="3"/>
    </row>
    <row r="5" spans="1:14" ht="24.95" customHeight="1" thickBot="1" x14ac:dyDescent="0.3">
      <c r="A5" s="51" t="s">
        <v>4</v>
      </c>
      <c r="B5" s="52" t="s">
        <v>5</v>
      </c>
      <c r="C5" s="53">
        <f>SUM(C6,C24)</f>
        <v>2906261</v>
      </c>
      <c r="D5" s="53">
        <f>SUM(D6,D24)</f>
        <v>262731.71999999997</v>
      </c>
      <c r="E5" s="54">
        <f t="shared" ref="E5" si="1">D5/C5/100%</f>
        <v>9.0401970091468026E-2</v>
      </c>
      <c r="F5" s="53">
        <f>SUM(F6,F24)</f>
        <v>85053.775009999998</v>
      </c>
      <c r="G5" s="130">
        <f t="shared" ref="G5:G39" si="2">D5/F5</f>
        <v>3.0890071601067666</v>
      </c>
      <c r="H5" s="3"/>
      <c r="I5" s="4"/>
    </row>
    <row r="6" spans="1:14" ht="24.95" customHeight="1" thickBot="1" x14ac:dyDescent="0.3">
      <c r="A6" s="44"/>
      <c r="B6" s="50" t="s">
        <v>6</v>
      </c>
      <c r="C6" s="46">
        <f>SUM(C7,C9,C11,C17,C22:C22)</f>
        <v>2457732.7600000002</v>
      </c>
      <c r="D6" s="47">
        <f>SUM(D7,D9,D11,D17,D22)+D23</f>
        <v>231448.97</v>
      </c>
      <c r="E6" s="48">
        <f t="shared" ref="E6:E10" si="3">D6/C6/100%</f>
        <v>9.4171739811125754E-2</v>
      </c>
      <c r="F6" s="47">
        <f>SUM(F7,F9,F11,F17,F22)+F23</f>
        <v>10607.039840000003</v>
      </c>
      <c r="G6" s="49">
        <f t="shared" si="2"/>
        <v>21.820316835917524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1115340.76</v>
      </c>
      <c r="D7" s="27">
        <f>SUM(D8)</f>
        <v>141059.48000000001</v>
      </c>
      <c r="E7" s="36">
        <f t="shared" si="3"/>
        <v>0.12647209270824103</v>
      </c>
      <c r="F7" s="27">
        <f>SUM(F8)</f>
        <v>15021.29</v>
      </c>
      <c r="G7" s="43">
        <f t="shared" si="2"/>
        <v>9.3906368893750134</v>
      </c>
    </row>
    <row r="8" spans="1:14" ht="24.95" customHeight="1" thickBot="1" x14ac:dyDescent="0.3">
      <c r="A8" s="13" t="s">
        <v>9</v>
      </c>
      <c r="B8" s="14" t="s">
        <v>10</v>
      </c>
      <c r="C8" s="20">
        <v>1115340.76</v>
      </c>
      <c r="D8" s="28">
        <v>141059.48000000001</v>
      </c>
      <c r="E8" s="39">
        <f t="shared" si="3"/>
        <v>0.12647209270824103</v>
      </c>
      <c r="F8" s="28">
        <v>15021.29</v>
      </c>
      <c r="G8" s="125">
        <f t="shared" si="2"/>
        <v>9.3906368893750134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4488</v>
      </c>
      <c r="D9" s="27">
        <f>SUM(D10)</f>
        <v>759.27</v>
      </c>
      <c r="E9" s="36">
        <f t="shared" si="3"/>
        <v>0.169177807486631</v>
      </c>
      <c r="F9" s="27">
        <f>SUM(F10)</f>
        <v>445.44</v>
      </c>
      <c r="G9" s="43">
        <f t="shared" si="2"/>
        <v>1.7045393318965516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4488</v>
      </c>
      <c r="D10" s="69">
        <v>759.27</v>
      </c>
      <c r="E10" s="39">
        <f t="shared" si="3"/>
        <v>0.169177807486631</v>
      </c>
      <c r="F10" s="69">
        <f>445.44</f>
        <v>445.44</v>
      </c>
      <c r="G10" s="125">
        <f t="shared" si="2"/>
        <v>1.7045393318965516</v>
      </c>
      <c r="I10" s="3"/>
      <c r="N10" s="3"/>
    </row>
    <row r="11" spans="1:14" ht="24.95" customHeight="1" thickBot="1" x14ac:dyDescent="0.3">
      <c r="A11" s="17" t="s">
        <v>15</v>
      </c>
      <c r="B11" s="109" t="s">
        <v>16</v>
      </c>
      <c r="C11" s="118">
        <f>SUM(C12:C16)</f>
        <v>922988.81</v>
      </c>
      <c r="D11" s="114">
        <f>SUM(D12:D16)</f>
        <v>41005.99</v>
      </c>
      <c r="E11" s="36">
        <f t="shared" ref="E11:E21" si="4">D11/C11/100%</f>
        <v>4.4427396687506962E-2</v>
      </c>
      <c r="F11" s="27">
        <f>SUM(F12:F16)</f>
        <v>-11022.462909999998</v>
      </c>
      <c r="G11" s="43">
        <f t="shared" si="2"/>
        <v>-3.7202202751617155</v>
      </c>
      <c r="N11" s="3"/>
    </row>
    <row r="12" spans="1:14" ht="24.95" customHeight="1" x14ac:dyDescent="0.25">
      <c r="A12" s="10" t="s">
        <v>17</v>
      </c>
      <c r="B12" s="110" t="s">
        <v>18</v>
      </c>
      <c r="C12" s="119">
        <v>861002.81</v>
      </c>
      <c r="D12" s="108">
        <v>7765.68</v>
      </c>
      <c r="E12" s="40">
        <f t="shared" si="4"/>
        <v>9.0193433863473681E-3</v>
      </c>
      <c r="F12" s="33">
        <v>-2040.7858600000002</v>
      </c>
      <c r="G12" s="126">
        <f t="shared" si="2"/>
        <v>-3.8052400069059669</v>
      </c>
    </row>
    <row r="13" spans="1:14" ht="24.95" customHeight="1" x14ac:dyDescent="0.25">
      <c r="A13" s="2" t="s">
        <v>49</v>
      </c>
      <c r="B13" s="111" t="s">
        <v>46</v>
      </c>
      <c r="C13" s="120"/>
      <c r="D13" s="115">
        <v>30.23</v>
      </c>
      <c r="E13" s="41"/>
      <c r="F13" s="29">
        <v>-2103.7936599999998</v>
      </c>
      <c r="G13" s="127">
        <f t="shared" si="2"/>
        <v>-1.4369279922632719E-2</v>
      </c>
      <c r="J13" t="s">
        <v>66</v>
      </c>
    </row>
    <row r="14" spans="1:14" ht="24.95" customHeight="1" x14ac:dyDescent="0.25">
      <c r="A14" s="6" t="s">
        <v>54</v>
      </c>
      <c r="B14" s="112" t="s">
        <v>55</v>
      </c>
      <c r="C14" s="121"/>
      <c r="D14" s="116"/>
      <c r="E14" s="37"/>
      <c r="F14" s="34"/>
      <c r="G14" s="128"/>
    </row>
    <row r="15" spans="1:14" ht="24.95" customHeight="1" x14ac:dyDescent="0.25">
      <c r="A15" s="6" t="s">
        <v>47</v>
      </c>
      <c r="B15" s="111" t="s">
        <v>48</v>
      </c>
      <c r="C15" s="122">
        <v>60864</v>
      </c>
      <c r="D15" s="115">
        <v>32821.870000000003</v>
      </c>
      <c r="E15" s="41">
        <f t="shared" si="4"/>
        <v>0.5392657400105153</v>
      </c>
      <c r="F15" s="29">
        <v>-6902.2792499999996</v>
      </c>
      <c r="G15" s="127">
        <f t="shared" si="2"/>
        <v>-4.7552219797540074</v>
      </c>
    </row>
    <row r="16" spans="1:14" ht="35.25" customHeight="1" thickBot="1" x14ac:dyDescent="0.3">
      <c r="A16" s="6" t="s">
        <v>74</v>
      </c>
      <c r="B16" s="113" t="s">
        <v>75</v>
      </c>
      <c r="C16" s="123">
        <v>1122</v>
      </c>
      <c r="D16" s="117">
        <v>388.21</v>
      </c>
      <c r="E16" s="39"/>
      <c r="F16" s="28">
        <v>24.395859999999999</v>
      </c>
      <c r="G16" s="129"/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400145</v>
      </c>
      <c r="D17" s="27">
        <f>SUM(D18:D19)</f>
        <v>45341.26</v>
      </c>
      <c r="E17" s="36">
        <f t="shared" si="4"/>
        <v>0.11331207437303978</v>
      </c>
      <c r="F17" s="27">
        <f>SUM(F18:F19)</f>
        <v>4738.2592199999999</v>
      </c>
      <c r="G17" s="43">
        <f t="shared" si="2"/>
        <v>9.5691809786632991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2">
        <v>9495.4699999999993</v>
      </c>
      <c r="E18" s="39">
        <f t="shared" si="4"/>
        <v>5.178283370871075E-2</v>
      </c>
      <c r="F18" s="72">
        <v>4288.2352199999996</v>
      </c>
      <c r="G18" s="125">
        <f t="shared" si="2"/>
        <v>2.2143071713309608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216774</v>
      </c>
      <c r="D19" s="27">
        <f>SUM(D20:D21)</f>
        <v>35845.79</v>
      </c>
      <c r="E19" s="36">
        <f t="shared" si="4"/>
        <v>0.16536019079778941</v>
      </c>
      <c r="F19" s="27">
        <f>SUM(F20:F21)</f>
        <v>450.02400000000006</v>
      </c>
      <c r="G19" s="43">
        <f t="shared" si="2"/>
        <v>79.653062947753895</v>
      </c>
    </row>
    <row r="20" spans="1:14" ht="24.95" customHeight="1" x14ac:dyDescent="0.25">
      <c r="A20" s="10" t="s">
        <v>57</v>
      </c>
      <c r="B20" s="11" t="s">
        <v>58</v>
      </c>
      <c r="C20" s="21">
        <v>198400</v>
      </c>
      <c r="D20" s="73">
        <v>35421.75</v>
      </c>
      <c r="E20" s="40">
        <f t="shared" si="4"/>
        <v>0.17853704637096773</v>
      </c>
      <c r="F20" s="73">
        <v>644.64051000000006</v>
      </c>
      <c r="G20" s="131">
        <f t="shared" si="2"/>
        <v>54.94806710177118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7">
        <v>424.04</v>
      </c>
      <c r="E21" s="40">
        <f t="shared" si="4"/>
        <v>2.3078262762599326E-2</v>
      </c>
      <c r="F21" s="67">
        <v>-194.61651000000001</v>
      </c>
      <c r="G21" s="132">
        <f t="shared" si="2"/>
        <v>-2.178849060647527</v>
      </c>
      <c r="H21" s="141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14770.19</v>
      </c>
      <c r="D22" s="30">
        <v>3282.97</v>
      </c>
      <c r="E22" s="36">
        <f t="shared" ref="E22" si="5">D22/C22/100%</f>
        <v>0.22226999111047316</v>
      </c>
      <c r="F22" s="30">
        <v>1425.97369</v>
      </c>
      <c r="G22" s="43">
        <f t="shared" si="2"/>
        <v>2.3022654786849537</v>
      </c>
    </row>
    <row r="23" spans="1:14" ht="24.95" customHeight="1" thickBot="1" x14ac:dyDescent="0.3">
      <c r="A23" s="17" t="s">
        <v>81</v>
      </c>
      <c r="B23" s="8" t="s">
        <v>82</v>
      </c>
      <c r="C23" s="142"/>
      <c r="D23" s="30"/>
      <c r="E23" s="36"/>
      <c r="F23" s="30">
        <v>-1.4601600000000001</v>
      </c>
      <c r="G23" s="43"/>
    </row>
    <row r="24" spans="1:14" ht="24.95" customHeight="1" thickBot="1" x14ac:dyDescent="0.3">
      <c r="A24" s="45"/>
      <c r="B24" s="50" t="s">
        <v>23</v>
      </c>
      <c r="C24" s="47">
        <f>SUM(C25,C26,C27,C28,C33)</f>
        <v>448528.24</v>
      </c>
      <c r="D24" s="47">
        <f>SUM(D25,D26,D27,D28,D33,D34)</f>
        <v>31282.749999999996</v>
      </c>
      <c r="E24" s="48">
        <f t="shared" ref="E24:E32" si="6">D24/C24/100%</f>
        <v>6.9745329747799151E-2</v>
      </c>
      <c r="F24" s="47">
        <f>SUM(F25,F26,F27,F28,F33)</f>
        <v>74446.73517</v>
      </c>
      <c r="G24" s="49">
        <f t="shared" si="2"/>
        <v>0.42020311473116273</v>
      </c>
    </row>
    <row r="25" spans="1:14" ht="24.95" customHeight="1" thickBot="1" x14ac:dyDescent="0.3">
      <c r="A25" s="17" t="s">
        <v>24</v>
      </c>
      <c r="B25" s="8" t="s">
        <v>25</v>
      </c>
      <c r="C25" s="18">
        <v>328054.5</v>
      </c>
      <c r="D25" s="30">
        <v>20212.759999999998</v>
      </c>
      <c r="E25" s="36">
        <f t="shared" si="6"/>
        <v>6.1614030595526045E-2</v>
      </c>
      <c r="F25" s="30">
        <v>17135.49885</v>
      </c>
      <c r="G25" s="43">
        <f t="shared" si="2"/>
        <v>1.179583983923526</v>
      </c>
    </row>
    <row r="26" spans="1:14" ht="24.95" customHeight="1" thickBot="1" x14ac:dyDescent="0.3">
      <c r="A26" s="17" t="s">
        <v>26</v>
      </c>
      <c r="B26" s="8" t="s">
        <v>27</v>
      </c>
      <c r="C26" s="18">
        <v>191</v>
      </c>
      <c r="D26" s="30">
        <v>68.25</v>
      </c>
      <c r="E26" s="36">
        <f t="shared" si="6"/>
        <v>0.35732984293193715</v>
      </c>
      <c r="F26" s="30">
        <v>96.345950000000002</v>
      </c>
      <c r="G26" s="43">
        <f t="shared" si="2"/>
        <v>0.70838473231101051</v>
      </c>
    </row>
    <row r="27" spans="1:14" ht="24.95" customHeight="1" thickBot="1" x14ac:dyDescent="0.3">
      <c r="A27" s="15" t="s">
        <v>28</v>
      </c>
      <c r="B27" s="16" t="s">
        <v>29</v>
      </c>
      <c r="C27" s="22">
        <v>10000</v>
      </c>
      <c r="D27" s="31">
        <v>929.53</v>
      </c>
      <c r="E27" s="42">
        <f t="shared" si="6"/>
        <v>9.2952999999999994E-2</v>
      </c>
      <c r="F27" s="31">
        <v>409.75835999999998</v>
      </c>
      <c r="G27" s="75">
        <f t="shared" si="2"/>
        <v>2.2684833080647824</v>
      </c>
    </row>
    <row r="28" spans="1:14" ht="24.95" customHeight="1" x14ac:dyDescent="0.25">
      <c r="A28" s="100" t="s">
        <v>30</v>
      </c>
      <c r="B28" s="101" t="s">
        <v>31</v>
      </c>
      <c r="C28" s="102">
        <f>SUM(C29:C32)</f>
        <v>66800</v>
      </c>
      <c r="D28" s="103">
        <f>SUM(D29:D32)</f>
        <v>8118.14</v>
      </c>
      <c r="E28" s="87">
        <f t="shared" si="6"/>
        <v>0.12152904191616767</v>
      </c>
      <c r="F28" s="104">
        <f>SUM(F29:F32)</f>
        <v>28251.12801</v>
      </c>
      <c r="G28" s="105">
        <f t="shared" si="2"/>
        <v>0.28735631360016622</v>
      </c>
    </row>
    <row r="29" spans="1:14" ht="24.95" customHeight="1" x14ac:dyDescent="0.25">
      <c r="A29" s="81" t="s">
        <v>64</v>
      </c>
      <c r="B29" s="107" t="s">
        <v>61</v>
      </c>
      <c r="C29" s="83"/>
      <c r="D29" s="86"/>
      <c r="E29" s="133"/>
      <c r="F29" s="98"/>
      <c r="G29" s="99"/>
    </row>
    <row r="30" spans="1:14" ht="66" customHeight="1" x14ac:dyDescent="0.25">
      <c r="A30" s="70" t="s">
        <v>60</v>
      </c>
      <c r="B30" s="71" t="s">
        <v>62</v>
      </c>
      <c r="C30" s="76">
        <v>23800</v>
      </c>
      <c r="D30" s="77">
        <v>865.75</v>
      </c>
      <c r="E30" s="134">
        <f t="shared" si="6"/>
        <v>3.6376050420168067E-2</v>
      </c>
      <c r="F30" s="97">
        <v>751.12</v>
      </c>
      <c r="G30" s="106">
        <f t="shared" si="2"/>
        <v>1.1526120992650974</v>
      </c>
      <c r="K30" s="85"/>
    </row>
    <row r="31" spans="1:14" ht="48" customHeight="1" x14ac:dyDescent="0.25">
      <c r="A31" s="81" t="s">
        <v>70</v>
      </c>
      <c r="B31" s="82" t="s">
        <v>63</v>
      </c>
      <c r="C31" s="83">
        <v>3000</v>
      </c>
      <c r="D31" s="86"/>
      <c r="E31" s="133">
        <f t="shared" si="6"/>
        <v>0</v>
      </c>
      <c r="F31" s="98"/>
      <c r="G31" s="99"/>
      <c r="N31" s="84"/>
    </row>
    <row r="32" spans="1:14" ht="57.75" customHeight="1" thickBot="1" x14ac:dyDescent="0.3">
      <c r="A32" s="70" t="s">
        <v>71</v>
      </c>
      <c r="B32" s="78" t="s">
        <v>65</v>
      </c>
      <c r="C32" s="76">
        <v>40000</v>
      </c>
      <c r="D32" s="77">
        <v>7252.39</v>
      </c>
      <c r="E32" s="135">
        <f t="shared" si="6"/>
        <v>0.18130975000000002</v>
      </c>
      <c r="F32" s="97">
        <v>27500.008010000001</v>
      </c>
      <c r="G32" s="80"/>
    </row>
    <row r="33" spans="1:11" ht="24.95" customHeight="1" thickBot="1" x14ac:dyDescent="0.3">
      <c r="A33" s="17" t="s">
        <v>32</v>
      </c>
      <c r="B33" s="8" t="s">
        <v>33</v>
      </c>
      <c r="C33" s="18">
        <v>43482.74</v>
      </c>
      <c r="D33" s="74">
        <v>1862.28</v>
      </c>
      <c r="E33" s="79">
        <f t="shared" ref="E33" si="7">D33/C33/100%</f>
        <v>4.2828027856570215E-2</v>
      </c>
      <c r="F33" s="74">
        <v>28554.004000000001</v>
      </c>
      <c r="G33" s="75">
        <f t="shared" si="2"/>
        <v>6.5219574809893557E-2</v>
      </c>
    </row>
    <row r="34" spans="1:11" ht="24.95" customHeight="1" thickBot="1" x14ac:dyDescent="0.3">
      <c r="A34" s="17" t="s">
        <v>76</v>
      </c>
      <c r="B34" s="8" t="s">
        <v>83</v>
      </c>
      <c r="C34" s="18"/>
      <c r="D34" s="30">
        <v>91.79</v>
      </c>
      <c r="E34" s="136"/>
      <c r="F34" s="30"/>
      <c r="G34" s="75"/>
    </row>
    <row r="35" spans="1:11" ht="24.95" customHeight="1" thickBot="1" x14ac:dyDescent="0.3">
      <c r="A35" s="55" t="s">
        <v>34</v>
      </c>
      <c r="B35" s="56" t="s">
        <v>35</v>
      </c>
      <c r="C35" s="57">
        <f>SUM(C37:C42)</f>
        <v>3939586.7199999997</v>
      </c>
      <c r="D35" s="58">
        <f>SUM(D37:D42)</f>
        <v>322752.60000000003</v>
      </c>
      <c r="E35" s="59">
        <f t="shared" ref="E35:E36" si="8">D35/C35/100%</f>
        <v>8.1925496997309416E-2</v>
      </c>
      <c r="F35" s="58">
        <f>SUM(F37:F42)</f>
        <v>360251.05235999997</v>
      </c>
      <c r="G35" s="60">
        <f t="shared" si="2"/>
        <v>0.89591022117951336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SUM(C37:C40)</f>
        <v>3940806.01</v>
      </c>
      <c r="D36" s="30">
        <f>SUM(D37:D40)</f>
        <v>321645.33</v>
      </c>
      <c r="E36" s="36">
        <f t="shared" si="8"/>
        <v>8.161917363701951E-2</v>
      </c>
      <c r="F36" s="30">
        <f>SUM(F37:F40)</f>
        <v>362911.55</v>
      </c>
      <c r="G36" s="43">
        <f t="shared" si="2"/>
        <v>0.88629124644834267</v>
      </c>
    </row>
    <row r="37" spans="1:11" ht="24.95" customHeight="1" thickBot="1" x14ac:dyDescent="0.3">
      <c r="A37" s="93" t="s">
        <v>67</v>
      </c>
      <c r="B37" s="94" t="s">
        <v>68</v>
      </c>
      <c r="C37" s="95"/>
      <c r="D37" s="96"/>
      <c r="E37" s="38"/>
      <c r="F37" s="96"/>
      <c r="G37" s="68"/>
    </row>
    <row r="38" spans="1:11" ht="24.95" customHeight="1" x14ac:dyDescent="0.25">
      <c r="A38" s="10" t="s">
        <v>50</v>
      </c>
      <c r="B38" s="11" t="s">
        <v>38</v>
      </c>
      <c r="C38" s="91">
        <v>2086654.45</v>
      </c>
      <c r="D38" s="33">
        <v>28486.69</v>
      </c>
      <c r="E38" s="92"/>
      <c r="F38" s="33">
        <f>78301</f>
        <v>78301</v>
      </c>
      <c r="G38" s="124"/>
    </row>
    <row r="39" spans="1:11" ht="24.95" customHeight="1" thickBot="1" x14ac:dyDescent="0.3">
      <c r="A39" s="6" t="s">
        <v>51</v>
      </c>
      <c r="B39" s="9" t="s">
        <v>39</v>
      </c>
      <c r="C39" s="25">
        <v>1854151.56</v>
      </c>
      <c r="D39" s="34">
        <v>293158.64</v>
      </c>
      <c r="E39" s="88">
        <f>D39/C39/100%</f>
        <v>0.15810931874414841</v>
      </c>
      <c r="F39" s="34">
        <f>284610.55</f>
        <v>284610.55</v>
      </c>
      <c r="G39" s="106">
        <f t="shared" si="2"/>
        <v>1.0300343399076388</v>
      </c>
      <c r="I39" s="3"/>
      <c r="J39" s="4"/>
      <c r="K39" s="4"/>
    </row>
    <row r="40" spans="1:11" ht="24.95" customHeight="1" thickBot="1" x14ac:dyDescent="0.3">
      <c r="A40" s="12" t="s">
        <v>52</v>
      </c>
      <c r="B40" s="7" t="s">
        <v>53</v>
      </c>
      <c r="C40" s="89"/>
      <c r="D40" s="90"/>
      <c r="E40" s="38"/>
      <c r="F40" s="90"/>
      <c r="G40" s="68"/>
      <c r="I40" s="3"/>
      <c r="J40" s="4"/>
      <c r="K40" s="4"/>
    </row>
    <row r="41" spans="1:11" ht="24.95" customHeight="1" thickBot="1" x14ac:dyDescent="0.3">
      <c r="A41" s="12" t="s">
        <v>72</v>
      </c>
      <c r="B41" s="7" t="s">
        <v>73</v>
      </c>
      <c r="C41" s="89"/>
      <c r="D41" s="90">
        <v>2326.56</v>
      </c>
      <c r="E41" s="38"/>
      <c r="F41" s="90"/>
      <c r="G41" s="68"/>
      <c r="I41" s="3"/>
      <c r="J41" s="4"/>
      <c r="K41" s="4"/>
    </row>
    <row r="42" spans="1:11" ht="36.75" thickBot="1" x14ac:dyDescent="0.3">
      <c r="A42" s="12" t="s">
        <v>40</v>
      </c>
      <c r="B42" s="7" t="s">
        <v>41</v>
      </c>
      <c r="C42" s="24">
        <v>-1219.29</v>
      </c>
      <c r="D42" s="138">
        <v>-1219.29</v>
      </c>
      <c r="E42" s="38"/>
      <c r="F42" s="32">
        <f>-2660497.64/1000</f>
        <v>-2660.49764</v>
      </c>
      <c r="G42" s="68">
        <f>D42/F42</f>
        <v>0.45829396037351866</v>
      </c>
      <c r="I42" s="4"/>
      <c r="J42" s="4"/>
      <c r="K42" s="3"/>
    </row>
    <row r="44" spans="1:11" x14ac:dyDescent="0.25">
      <c r="A44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2023-02-07T08:00:03Z</cp:lastPrinted>
  <dcterms:created xsi:type="dcterms:W3CDTF">2017-12-11T14:03:53Z</dcterms:created>
  <dcterms:modified xsi:type="dcterms:W3CDTF">2024-03-13T07:54:58Z</dcterms:modified>
</cp:coreProperties>
</file>