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4" i="3"/>
  <c r="E16"/>
  <c r="F22"/>
  <c r="F6" s="1"/>
  <c r="C6"/>
  <c r="D22"/>
  <c r="D11"/>
  <c r="C12"/>
  <c r="C13"/>
  <c r="D32"/>
  <c r="D30"/>
  <c r="D27"/>
  <c r="D26"/>
  <c r="F24"/>
  <c r="F29"/>
  <c r="F28" s="1"/>
  <c r="D42"/>
  <c r="D38"/>
  <c r="D37"/>
  <c r="F42"/>
  <c r="F12"/>
  <c r="D34" l="1"/>
  <c r="D35"/>
  <c r="D23"/>
  <c r="C42" l="1"/>
  <c r="C38"/>
  <c r="C37"/>
  <c r="C33"/>
  <c r="C11"/>
  <c r="E38" l="1"/>
  <c r="G42"/>
  <c r="F11"/>
  <c r="F35"/>
  <c r="F34"/>
  <c r="F19"/>
  <c r="F17" s="1"/>
  <c r="F9"/>
  <c r="F7"/>
  <c r="F5" l="1"/>
  <c r="F4" s="1"/>
  <c r="G31" l="1"/>
  <c r="C34"/>
  <c r="C35"/>
  <c r="E31"/>
  <c r="C28" l="1"/>
  <c r="D28"/>
  <c r="D24" s="1"/>
  <c r="G30" l="1"/>
  <c r="E32"/>
  <c r="E30"/>
  <c r="C24"/>
  <c r="E21"/>
  <c r="E20"/>
  <c r="D19"/>
  <c r="D17" s="1"/>
  <c r="C19"/>
  <c r="C17" s="1"/>
  <c r="G37"/>
  <c r="G21"/>
  <c r="G20"/>
  <c r="G26"/>
  <c r="E28" l="1"/>
  <c r="C7"/>
  <c r="E37" l="1"/>
  <c r="E35" l="1"/>
  <c r="G35"/>
  <c r="G38"/>
  <c r="G33"/>
  <c r="G28"/>
  <c r="G27"/>
  <c r="G25"/>
  <c r="G22"/>
  <c r="G19"/>
  <c r="G18"/>
  <c r="G15"/>
  <c r="G13"/>
  <c r="G12"/>
  <c r="G10"/>
  <c r="G8"/>
  <c r="D9"/>
  <c r="D6" s="1"/>
  <c r="E8"/>
  <c r="E10"/>
  <c r="E34" l="1"/>
  <c r="G34"/>
  <c r="G9"/>
  <c r="E33"/>
  <c r="E27"/>
  <c r="E26"/>
  <c r="E25"/>
  <c r="E22"/>
  <c r="E19"/>
  <c r="E18"/>
  <c r="E15"/>
  <c r="E12"/>
  <c r="D7"/>
  <c r="C9"/>
  <c r="D5" l="1"/>
  <c r="D4" s="1"/>
  <c r="G17"/>
  <c r="E9"/>
  <c r="G7"/>
  <c r="G24"/>
  <c r="G11"/>
  <c r="E24"/>
  <c r="E7"/>
  <c r="E11"/>
  <c r="E17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<sst xmlns="http://schemas.openxmlformats.org/spreadsheetml/2006/main" count="84" uniqueCount="83">
  <si>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</si>
  <si>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</si>
  <si>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</si>
  <si>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</si>
  <si>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</si>
  <si>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</si>
  <si>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</si>
  <si>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</si>
  <si>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</si>
  <si>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</si>
  <si>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</si>
  <si>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</si>
  <si>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</si>
  <si>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</si>
  <si>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</si>
  <si>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</si>
  <si>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</si>
  <si>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</si>
  <si>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</si>
  <si>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</si>
  <si>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</si>
  <si>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</si>
  <si>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</si>
  <si>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</si>
  <si>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</si>
  <si>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</si>
  <si>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</si>
  <si>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</si>
  <si>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</si>
  <si>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</si>
  <si>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</si>
  <si>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</si>
  <si>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</si>
  <si>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</si>
  <si>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</si>
  <si>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</si>
  <si>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</si>
  <si>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</si>
  <si>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</si>
  <si>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</si>
  <si>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</si>
  <si>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</si>
  <si>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</si>
  <si>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</si>
  <si>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</si>
  <si>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</si>
  <si>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</si>
  <si>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</si>
  <si>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</si>
  <si>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</si>
  <si>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</si>
  <si>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</si>
  <si>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</si>
  <si>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</si>
  <si>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</si>
  <si>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</si>
  <si>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</si>
  <si>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</si>
  <si>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</si>
  <si>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</si>
  <si>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</si>
  <si>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</si>
  <si>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</si>
  <si>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</si>
  <si>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</si>
  <si>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</si>
  <si>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</si>
  <si>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</si>
  <si>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</si>
  <si>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</si>
  <si>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</si>
  <si>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</si>
  <si>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</si>
  <si>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</si>
  <si>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2023 год</t>
    </r>
    <r>
      <rPr>
        <b/>
        <sz val="9"/>
        <color rgb="FF000000"/>
        <rFont val="Calibri"/>
        <family val="2"/>
        <charset val="204"/>
      </rPr>
      <t>, 
тыс. руб.</t>
    </r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</si>
  <si>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</si>
  <si>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</si>
  <si>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</si>
  <si>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</si>
  <si>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01.04.2022 </t>
    </r>
    <r>
      <rPr>
        <b/>
        <sz val="9"/>
        <color rgb="FF000000"/>
        <rFont val="Calibri"/>
        <family val="2"/>
        <charset val="204"/>
      </rPr>
      <t>тыс. руб.</t>
    </r>
  </si>
  <si>
    <t>2 08 00000 00 0000 150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</si>
  <si>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01.04.2023</t>
    </r>
    <r>
      <rPr>
        <sz val="9"/>
        <color rgb="FF000000"/>
        <rFont val="Calibri"/>
        <family val="2"/>
        <charset val="204"/>
      </rPr>
      <t xml:space="preserve">
тыс. руб.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</si>
  <si>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01.04.2023)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</si>
</sst>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4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6" borderId="0" xfId="0" applyNumberFormat="1" applyFont="1" applyFill="1" applyBorder="1" applyAlignment="1">
      <alignment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4" xfId="0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right" vertical="center"/>
    </xf>
    <xf numFmtId="164" fontId="7" fillId="0" borderId="37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6" fillId="0" borderId="40" xfId="0" applyNumberFormat="1" applyFont="1" applyBorder="1" applyAlignment="1">
      <alignment horizontal="right" vertical="center"/>
    </xf>
    <xf numFmtId="4" fontId="4" fillId="2" borderId="41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zoomScaleNormal="100" workbookViewId="0">
      <selection activeCell="G4" sqref="G4"/>
    </sheetView>
  </sheetViews>
  <sheetFormatPr defaultRowHeight="1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>
      <c r="A1" s="141" t="s">
        <v>82</v>
      </c>
      <c r="B1" s="141"/>
      <c r="C1" s="141"/>
      <c r="D1" s="141"/>
      <c r="E1" s="141"/>
      <c r="F1" s="141"/>
      <c r="G1" s="141"/>
    </row>
    <row r="2" spans="1:14" ht="15.75" thickBot="1">
      <c r="A2" s="141"/>
      <c r="B2" s="141"/>
      <c r="C2" s="141"/>
      <c r="D2" s="141"/>
      <c r="E2" s="141"/>
      <c r="F2" s="141"/>
      <c r="G2" s="141"/>
    </row>
    <row r="3" spans="1:14" ht="86.25" customHeight="1" thickBot="1">
      <c r="A3" s="4" t="s">
        <v>0</v>
      </c>
      <c r="B3" s="4" t="s">
        <v>1</v>
      </c>
      <c r="C3" s="17" t="s">
        <v>74</v>
      </c>
      <c r="D3" s="121" t="s">
        <v>81</v>
      </c>
      <c r="E3" s="35" t="s">
        <v>69</v>
      </c>
      <c r="F3" s="139" t="s">
        <v>79</v>
      </c>
      <c r="G3" s="26" t="s">
        <v>2</v>
      </c>
      <c r="I3" s="2"/>
    </row>
    <row r="4" spans="1:14" ht="24.95" customHeight="1" thickBot="1">
      <c r="A4" s="66"/>
      <c r="B4" s="67" t="s">
        <v>3</v>
      </c>
      <c r="C4" s="68">
        <f>SUM(C5,C34)</f>
        <v>5836277.2913699998</v>
      </c>
      <c r="D4" s="69">
        <f>SUM(D5,D34)</f>
        <v>1048229.6711500001</v>
      </c>
      <c r="E4" s="70">
        <f t="shared" ref="E4" si="0">D4/C4/100%</f>
        <v>0.17960587182860532</v>
      </c>
      <c r="F4" s="69">
        <f>SUM(F5,F34)</f>
        <v>885041.03300000005</v>
      </c>
      <c r="G4" s="71">
        <f>D4/F4</f>
        <v>1.1843853923889198</v>
      </c>
      <c r="H4" s="3"/>
      <c r="I4" s="2"/>
      <c r="K4" s="2"/>
    </row>
    <row r="5" spans="1:14" ht="24.95" customHeight="1" thickBot="1">
      <c r="A5" s="55" t="s">
        <v>4</v>
      </c>
      <c r="B5" s="56" t="s">
        <v>5</v>
      </c>
      <c r="C5" s="57">
        <f>SUM(C6,C24)</f>
        <v>2615427.91</v>
      </c>
      <c r="D5" s="57">
        <f>SUM(D6,D24)</f>
        <v>375029.45114999998</v>
      </c>
      <c r="E5" s="58">
        <f t="shared" ref="E5" si="1">D5/C5/100%</f>
        <v>0.14339124000171732</v>
      </c>
      <c r="F5" s="57">
        <f>SUM(F6,F24)</f>
        <v>416338.80300000001</v>
      </c>
      <c r="G5" s="59">
        <f t="shared" ref="G5:G38" si="2">D5/F5</f>
        <v>0.9007794816328949</v>
      </c>
      <c r="H5" s="2"/>
      <c r="I5" s="3"/>
    </row>
    <row r="6" spans="1:14" ht="24.95" customHeight="1" thickBot="1">
      <c r="A6" s="48"/>
      <c r="B6" s="54" t="s">
        <v>6</v>
      </c>
      <c r="C6" s="50">
        <f>SUM(C7,C9,C11,C17,C22:C22)</f>
        <v>1895118.24</v>
      </c>
      <c r="D6" s="51">
        <f>SUM(D7,D9,D11,D17,D22,D23)</f>
        <v>187536.80114999996</v>
      </c>
      <c r="E6" s="52">
        <f t="shared" ref="E6:E10" si="3">D6/C6/100%</f>
        <v>9.895783660970936E-2</v>
      </c>
      <c r="F6" s="51">
        <f>SUM(F7,F9,F11,F17,F22)</f>
        <v>290257.88900000002</v>
      </c>
      <c r="G6" s="53">
        <f t="shared" si="2"/>
        <v>0.6461040621362748</v>
      </c>
    </row>
    <row r="7" spans="1:14" ht="24.95" customHeight="1" thickBot="1">
      <c r="A7" s="16" t="s">
        <v>7</v>
      </c>
      <c r="B7" s="7" t="s">
        <v>8</v>
      </c>
      <c r="C7" s="18">
        <f>SUM(C8)</f>
        <v>707873</v>
      </c>
      <c r="D7" s="27">
        <f>SUM(D8)</f>
        <v>88063.45</v>
      </c>
      <c r="E7" s="36">
        <f t="shared" si="3"/>
        <v>0.1244057196700538</v>
      </c>
      <c r="F7" s="27">
        <f>SUM(F8)</f>
        <v>114367.141</v>
      </c>
      <c r="G7" s="43">
        <f t="shared" si="2"/>
        <v>0.77000657033124575</v>
      </c>
    </row>
    <row r="8" spans="1:14" ht="24.95" customHeight="1" thickBot="1">
      <c r="A8" s="12" t="s">
        <v>9</v>
      </c>
      <c r="B8" s="13" t="s">
        <v>10</v>
      </c>
      <c r="C8" s="20">
        <v>707873</v>
      </c>
      <c r="D8" s="28">
        <v>88063.45</v>
      </c>
      <c r="E8" s="39">
        <f t="shared" si="3"/>
        <v>0.1244057196700538</v>
      </c>
      <c r="F8" s="28">
        <v>114367.141</v>
      </c>
      <c r="G8" s="44">
        <f t="shared" si="2"/>
        <v>0.77000657033124575</v>
      </c>
    </row>
    <row r="9" spans="1:14" ht="24.95" customHeight="1" thickBot="1">
      <c r="A9" s="16" t="s">
        <v>11</v>
      </c>
      <c r="B9" s="7" t="s">
        <v>12</v>
      </c>
      <c r="C9" s="18">
        <f>SUM(C10)</f>
        <v>3976</v>
      </c>
      <c r="D9" s="27">
        <f>SUM(D10)</f>
        <v>941.9</v>
      </c>
      <c r="E9" s="36">
        <f t="shared" si="3"/>
        <v>0.23689637826961771</v>
      </c>
      <c r="F9" s="27">
        <f>SUM(F10)</f>
        <v>921.87599999999998</v>
      </c>
      <c r="G9" s="43">
        <f t="shared" si="2"/>
        <v>1.0217209255908604</v>
      </c>
      <c r="N9" s="3"/>
    </row>
    <row r="10" spans="1:14" ht="24.95" customHeight="1" thickBot="1">
      <c r="A10" s="12" t="s">
        <v>13</v>
      </c>
      <c r="B10" s="13" t="s">
        <v>14</v>
      </c>
      <c r="C10" s="20">
        <v>3976</v>
      </c>
      <c r="D10" s="74">
        <v>941.9</v>
      </c>
      <c r="E10" s="39">
        <f t="shared" si="3"/>
        <v>0.23689637826961771</v>
      </c>
      <c r="F10" s="74">
        <v>921.87599999999998</v>
      </c>
      <c r="G10" s="44">
        <f t="shared" si="2"/>
        <v>1.0217209255908604</v>
      </c>
      <c r="I10" s="2"/>
      <c r="N10" s="2"/>
    </row>
    <row r="11" spans="1:14" ht="24.95" customHeight="1" thickBot="1">
      <c r="A11" s="16" t="s">
        <v>15</v>
      </c>
      <c r="B11" s="124" t="s">
        <v>16</v>
      </c>
      <c r="C11" s="133">
        <f>SUM(C12:C16)</f>
        <v>818443.24</v>
      </c>
      <c r="D11" s="129">
        <f>SUM(D12:D16)</f>
        <v>55433.670000000006</v>
      </c>
      <c r="E11" s="36">
        <f t="shared" ref="E11:E21" si="4">D11/C11/100%</f>
        <v>6.7730622345906363E-2</v>
      </c>
      <c r="F11" s="27">
        <f>SUM(F12:F16)</f>
        <v>117202.50300000001</v>
      </c>
      <c r="G11" s="43">
        <f t="shared" si="2"/>
        <v>0.47297343129267472</v>
      </c>
      <c r="N11" s="2"/>
    </row>
    <row r="12" spans="1:14" ht="24.95" customHeight="1">
      <c r="A12" s="9" t="s">
        <v>17</v>
      </c>
      <c r="B12" s="125" t="s">
        <v>18</v>
      </c>
      <c r="C12" s="134">
        <f>763510830/1000</f>
        <v>763510.83</v>
      </c>
      <c r="D12" s="122">
        <v>62643.7</v>
      </c>
      <c r="E12" s="40">
        <f t="shared" si="4"/>
        <v>8.2046904298659393E-2</v>
      </c>
      <c r="F12" s="33">
        <f>96557.106</f>
        <v>96557.106</v>
      </c>
      <c r="G12" s="45">
        <f t="shared" si="2"/>
        <v>0.6487735868968566</v>
      </c>
    </row>
    <row r="13" spans="1:14" ht="24.95" customHeight="1">
      <c r="A13" s="1" t="s">
        <v>49</v>
      </c>
      <c r="B13" s="126" t="s">
        <v>46</v>
      </c>
      <c r="C13" s="135">
        <f>-2081200/1000</f>
        <v>-2081.1999999999998</v>
      </c>
      <c r="D13" s="130">
        <v>-1737.99</v>
      </c>
      <c r="E13" s="41"/>
      <c r="F13" s="29">
        <v>180.107</v>
      </c>
      <c r="G13" s="46">
        <f t="shared" si="2"/>
        <v>-9.6497637515476917</v>
      </c>
      <c r="J13" t="s">
        <v>66</v>
      </c>
    </row>
    <row r="14" spans="1:14" ht="24.95" customHeight="1">
      <c r="A14" s="5" t="s">
        <v>54</v>
      </c>
      <c r="B14" s="127" t="s">
        <v>55</v>
      </c>
      <c r="C14" s="136"/>
      <c r="D14" s="131">
        <v>28.75</v>
      </c>
      <c r="E14" s="37"/>
      <c r="F14" s="34">
        <v>21.748000000000001</v>
      </c>
      <c r="G14" s="45">
        <f t="shared" si="2"/>
        <v>1.3219606400588559</v>
      </c>
    </row>
    <row r="15" spans="1:14" ht="24.95" customHeight="1">
      <c r="A15" s="5" t="s">
        <v>47</v>
      </c>
      <c r="B15" s="126" t="s">
        <v>48</v>
      </c>
      <c r="C15" s="137">
        <v>56410.01</v>
      </c>
      <c r="D15" s="130">
        <v>-5610.95</v>
      </c>
      <c r="E15" s="41">
        <f t="shared" si="4"/>
        <v>-9.9467275400234811E-2</v>
      </c>
      <c r="F15" s="29">
        <v>20443.542000000001</v>
      </c>
      <c r="G15" s="46">
        <f t="shared" si="2"/>
        <v>-0.27446075636012585</v>
      </c>
    </row>
    <row r="16" spans="1:14" ht="24.95" customHeight="1" thickBot="1">
      <c r="A16" s="5" t="s">
        <v>75</v>
      </c>
      <c r="B16" s="128" t="s">
        <v>76</v>
      </c>
      <c r="C16" s="138">
        <v>603.6</v>
      </c>
      <c r="D16" s="132">
        <v>110.16</v>
      </c>
      <c r="E16" s="40">
        <f t="shared" si="4"/>
        <v>0.18250497017892642</v>
      </c>
      <c r="F16" s="28"/>
      <c r="G16" s="123"/>
    </row>
    <row r="17" spans="1:14" ht="24.95" customHeight="1" thickBot="1">
      <c r="A17" s="16" t="s">
        <v>19</v>
      </c>
      <c r="B17" s="7" t="s">
        <v>20</v>
      </c>
      <c r="C17" s="18">
        <f>SUM(C18:C19)</f>
        <v>350432</v>
      </c>
      <c r="D17" s="27">
        <f>SUM(D18:D19)</f>
        <v>40657.019999999997</v>
      </c>
      <c r="E17" s="36">
        <f t="shared" si="4"/>
        <v>0.11601971281161537</v>
      </c>
      <c r="F17" s="27">
        <f>SUM(F18:F19)</f>
        <v>54309.889000000003</v>
      </c>
      <c r="G17" s="43">
        <f t="shared" si="2"/>
        <v>0.7486117307291863</v>
      </c>
    </row>
    <row r="18" spans="1:14" ht="24.95" customHeight="1" thickBot="1">
      <c r="A18" s="12" t="s">
        <v>43</v>
      </c>
      <c r="B18" s="13" t="s">
        <v>42</v>
      </c>
      <c r="C18" s="20">
        <v>171004</v>
      </c>
      <c r="D18" s="78">
        <v>7964.6</v>
      </c>
      <c r="E18" s="39">
        <f t="shared" si="4"/>
        <v>4.6575518701316931E-2</v>
      </c>
      <c r="F18" s="78">
        <v>11143.529</v>
      </c>
      <c r="G18" s="44">
        <f t="shared" si="2"/>
        <v>0.71472870039643632</v>
      </c>
    </row>
    <row r="19" spans="1:14" ht="24.95" customHeight="1" thickBot="1">
      <c r="A19" s="16" t="s">
        <v>45</v>
      </c>
      <c r="B19" s="7" t="s">
        <v>44</v>
      </c>
      <c r="C19" s="18">
        <f>SUM(C20:C21)</f>
        <v>179428</v>
      </c>
      <c r="D19" s="27">
        <f>SUM(D20:D21)</f>
        <v>32692.42</v>
      </c>
      <c r="E19" s="36">
        <f t="shared" si="4"/>
        <v>0.18220355797311455</v>
      </c>
      <c r="F19" s="27">
        <f>SUM(F20:F21)</f>
        <v>43166.36</v>
      </c>
      <c r="G19" s="43">
        <f t="shared" si="2"/>
        <v>0.75735873953699129</v>
      </c>
    </row>
    <row r="20" spans="1:14" ht="24.95" customHeight="1">
      <c r="A20" s="9" t="s">
        <v>57</v>
      </c>
      <c r="B20" s="10" t="s">
        <v>58</v>
      </c>
      <c r="C20" s="21">
        <v>162253</v>
      </c>
      <c r="D20" s="79">
        <v>32647.01</v>
      </c>
      <c r="E20" s="40">
        <f t="shared" si="4"/>
        <v>0.20121051690877825</v>
      </c>
      <c r="F20" s="79">
        <v>42534.525999999998</v>
      </c>
      <c r="G20" s="80">
        <f t="shared" si="2"/>
        <v>0.76754140859592512</v>
      </c>
    </row>
    <row r="21" spans="1:14" ht="24.95" customHeight="1" thickBot="1">
      <c r="A21" s="5" t="s">
        <v>56</v>
      </c>
      <c r="B21" s="8" t="s">
        <v>59</v>
      </c>
      <c r="C21" s="19">
        <v>17175</v>
      </c>
      <c r="D21" s="72">
        <v>45.41</v>
      </c>
      <c r="E21" s="40">
        <f t="shared" si="4"/>
        <v>2.6439592430858804E-3</v>
      </c>
      <c r="F21" s="72">
        <v>631.83399999999995</v>
      </c>
      <c r="G21" s="75">
        <f t="shared" si="2"/>
        <v>7.1870143107208545E-2</v>
      </c>
    </row>
    <row r="22" spans="1:14" ht="24.95" customHeight="1" thickBot="1">
      <c r="A22" s="16" t="s">
        <v>21</v>
      </c>
      <c r="B22" s="7" t="s">
        <v>22</v>
      </c>
      <c r="C22" s="18">
        <v>14394</v>
      </c>
      <c r="D22" s="30">
        <f>2440.77</f>
        <v>2440.77</v>
      </c>
      <c r="E22" s="36">
        <f t="shared" ref="E22" si="5">D22/C22/100%</f>
        <v>0.169568570237599</v>
      </c>
      <c r="F22" s="30">
        <f>3456.48</f>
        <v>3456.48</v>
      </c>
      <c r="G22" s="43">
        <f t="shared" si="2"/>
        <v>0.70614324399388972</v>
      </c>
    </row>
    <row r="23" spans="1:14" ht="24.95" customHeight="1" thickBot="1">
      <c r="A23" s="16" t="s">
        <v>77</v>
      </c>
      <c r="B23" s="7" t="s">
        <v>78</v>
      </c>
      <c r="C23" s="140"/>
      <c r="D23" s="30">
        <f>-8.85/1000</f>
        <v>-8.8500000000000002E-3</v>
      </c>
      <c r="E23" s="36"/>
      <c r="F23" s="30"/>
      <c r="G23" s="43"/>
    </row>
    <row r="24" spans="1:14" ht="24.95" customHeight="1" thickBot="1">
      <c r="A24" s="49"/>
      <c r="B24" s="54" t="s">
        <v>23</v>
      </c>
      <c r="C24" s="51">
        <f>SUM(C25,C26,C27,C28,C33)</f>
        <v>720309.67</v>
      </c>
      <c r="D24" s="51">
        <f>SUM(D25,D26,D27,D28,D33)</f>
        <v>187492.65</v>
      </c>
      <c r="E24" s="52">
        <f t="shared" ref="E24:E32" si="6">D24/C24/100%</f>
        <v>0.26029450638917562</v>
      </c>
      <c r="F24" s="51">
        <f>SUM(F25,F26,F27,F28,F33)</f>
        <v>126080.914</v>
      </c>
      <c r="G24" s="53">
        <f t="shared" si="2"/>
        <v>1.4870819385081551</v>
      </c>
    </row>
    <row r="25" spans="1:14" ht="24.95" customHeight="1" thickBot="1">
      <c r="A25" s="16" t="s">
        <v>24</v>
      </c>
      <c r="B25" s="7" t="s">
        <v>25</v>
      </c>
      <c r="C25" s="18">
        <v>383507</v>
      </c>
      <c r="D25" s="30">
        <v>99629.29</v>
      </c>
      <c r="E25" s="36">
        <f t="shared" si="6"/>
        <v>0.25978480184194813</v>
      </c>
      <c r="F25" s="30">
        <v>57589.16</v>
      </c>
      <c r="G25" s="43">
        <f t="shared" si="2"/>
        <v>1.7300007501411723</v>
      </c>
    </row>
    <row r="26" spans="1:14" ht="24.95" customHeight="1" thickBot="1">
      <c r="A26" s="16" t="s">
        <v>26</v>
      </c>
      <c r="B26" s="7" t="s">
        <v>27</v>
      </c>
      <c r="C26" s="18">
        <v>261</v>
      </c>
      <c r="D26" s="30">
        <f>103.24</f>
        <v>103.24</v>
      </c>
      <c r="E26" s="36">
        <f t="shared" si="6"/>
        <v>0.39555555555555555</v>
      </c>
      <c r="F26" s="30">
        <v>45.19</v>
      </c>
      <c r="G26" s="43">
        <f t="shared" si="2"/>
        <v>2.2845762336800175</v>
      </c>
    </row>
    <row r="27" spans="1:14" ht="24.95" customHeight="1" thickBot="1">
      <c r="A27" s="14" t="s">
        <v>28</v>
      </c>
      <c r="B27" s="15" t="s">
        <v>29</v>
      </c>
      <c r="C27" s="22">
        <v>32005</v>
      </c>
      <c r="D27" s="31">
        <f>1291.42</f>
        <v>1291.42</v>
      </c>
      <c r="E27" s="42">
        <f t="shared" si="6"/>
        <v>4.0350570223402597E-2</v>
      </c>
      <c r="F27" s="31">
        <v>7625.58</v>
      </c>
      <c r="G27" s="47">
        <f t="shared" si="2"/>
        <v>0.16935367539256033</v>
      </c>
    </row>
    <row r="28" spans="1:14" ht="24.95" customHeight="1">
      <c r="A28" s="111" t="s">
        <v>30</v>
      </c>
      <c r="B28" s="112" t="s">
        <v>31</v>
      </c>
      <c r="C28" s="113">
        <f>SUM(C29:C32)</f>
        <v>272000</v>
      </c>
      <c r="D28" s="114">
        <f>SUM(D29:D32)</f>
        <v>54512.21</v>
      </c>
      <c r="E28" s="95">
        <f t="shared" si="6"/>
        <v>0.20041253676470588</v>
      </c>
      <c r="F28" s="115">
        <f>SUM(F29:F32)</f>
        <v>56228.89</v>
      </c>
      <c r="G28" s="116">
        <f t="shared" si="2"/>
        <v>0.96946978679465301</v>
      </c>
    </row>
    <row r="29" spans="1:14" ht="24.95" customHeight="1">
      <c r="A29" s="89" t="s">
        <v>64</v>
      </c>
      <c r="B29" s="119" t="s">
        <v>61</v>
      </c>
      <c r="C29" s="91"/>
      <c r="D29" s="94"/>
      <c r="E29" s="96"/>
      <c r="F29" s="108">
        <f>151</f>
        <v>151</v>
      </c>
      <c r="G29" s="120"/>
    </row>
    <row r="30" spans="1:14" ht="66" customHeight="1">
      <c r="A30" s="76" t="s">
        <v>60</v>
      </c>
      <c r="B30" s="77" t="s">
        <v>62</v>
      </c>
      <c r="C30" s="83">
        <v>126000</v>
      </c>
      <c r="D30" s="84">
        <f>1125.46</f>
        <v>1125.46</v>
      </c>
      <c r="E30" s="117">
        <f t="shared" si="6"/>
        <v>8.9322222222222233E-3</v>
      </c>
      <c r="F30" s="107">
        <v>14082.33</v>
      </c>
      <c r="G30" s="118">
        <f t="shared" si="2"/>
        <v>7.9920013236445958E-2</v>
      </c>
      <c r="K30" s="93"/>
    </row>
    <row r="31" spans="1:14" ht="48" customHeight="1">
      <c r="A31" s="89" t="s">
        <v>70</v>
      </c>
      <c r="B31" s="90" t="s">
        <v>63</v>
      </c>
      <c r="C31" s="91">
        <v>3000</v>
      </c>
      <c r="D31" s="94"/>
      <c r="E31" s="96">
        <f t="shared" si="6"/>
        <v>0</v>
      </c>
      <c r="F31" s="108">
        <v>41995.56</v>
      </c>
      <c r="G31" s="110">
        <f t="shared" si="2"/>
        <v>0</v>
      </c>
      <c r="N31" s="92"/>
    </row>
    <row r="32" spans="1:14" ht="57.75" customHeight="1" thickBot="1">
      <c r="A32" s="76" t="s">
        <v>71</v>
      </c>
      <c r="B32" s="86" t="s">
        <v>65</v>
      </c>
      <c r="C32" s="83">
        <v>143000</v>
      </c>
      <c r="D32" s="84">
        <f>53386.75</f>
        <v>53386.75</v>
      </c>
      <c r="E32" s="97">
        <f t="shared" si="6"/>
        <v>0.37333391608391608</v>
      </c>
      <c r="F32" s="107"/>
      <c r="G32" s="88"/>
    </row>
    <row r="33" spans="1:11" ht="24.95" customHeight="1" thickBot="1">
      <c r="A33" s="16" t="s">
        <v>32</v>
      </c>
      <c r="B33" s="7" t="s">
        <v>33</v>
      </c>
      <c r="C33" s="18">
        <f>32536670/1000</f>
        <v>32536.67</v>
      </c>
      <c r="D33" s="81">
        <v>31956.49</v>
      </c>
      <c r="E33" s="87">
        <f t="shared" ref="E33" si="7">D33/C33/100%</f>
        <v>0.98216842719307185</v>
      </c>
      <c r="F33" s="109">
        <v>4592.0940000000001</v>
      </c>
      <c r="G33" s="82">
        <f t="shared" si="2"/>
        <v>6.9590234868885528</v>
      </c>
    </row>
    <row r="34" spans="1:11" ht="24.95" customHeight="1" thickBot="1">
      <c r="A34" s="60" t="s">
        <v>34</v>
      </c>
      <c r="B34" s="61" t="s">
        <v>35</v>
      </c>
      <c r="C34" s="62">
        <f>SUM(C36:C42)</f>
        <v>3220849.3813699996</v>
      </c>
      <c r="D34" s="63">
        <f>SUM(D36:D42)</f>
        <v>673200.22000000009</v>
      </c>
      <c r="E34" s="64">
        <f t="shared" ref="E34:E37" si="8">D34/C34/100%</f>
        <v>0.20901325715319602</v>
      </c>
      <c r="F34" s="63">
        <f>SUM(F36:F42)</f>
        <v>468702.23000000004</v>
      </c>
      <c r="G34" s="65">
        <f t="shared" si="2"/>
        <v>1.4363068424061052</v>
      </c>
      <c r="H34" s="2"/>
      <c r="I34" s="2"/>
    </row>
    <row r="35" spans="1:11" ht="24.95" customHeight="1" thickBot="1">
      <c r="A35" s="16" t="s">
        <v>36</v>
      </c>
      <c r="B35" s="7" t="s">
        <v>37</v>
      </c>
      <c r="C35" s="23">
        <f>SUM(C36:C39)</f>
        <v>3223453.1494999998</v>
      </c>
      <c r="D35" s="30">
        <f>SUM(D36:D39)</f>
        <v>675943.31</v>
      </c>
      <c r="E35" s="36">
        <f t="shared" si="8"/>
        <v>0.20969540385745883</v>
      </c>
      <c r="F35" s="30">
        <f>SUM(F36:F39)</f>
        <v>472804.80000000005</v>
      </c>
      <c r="G35" s="43">
        <f t="shared" si="2"/>
        <v>1.4296456169649716</v>
      </c>
    </row>
    <row r="36" spans="1:11" ht="24.95" customHeight="1" thickBot="1">
      <c r="A36" s="103" t="s">
        <v>67</v>
      </c>
      <c r="B36" s="104" t="s">
        <v>68</v>
      </c>
      <c r="C36" s="105"/>
      <c r="D36" s="106"/>
      <c r="E36" s="38"/>
      <c r="F36" s="106"/>
      <c r="G36" s="73"/>
    </row>
    <row r="37" spans="1:11" ht="24.95" customHeight="1" thickBot="1">
      <c r="A37" s="9" t="s">
        <v>50</v>
      </c>
      <c r="B37" s="10" t="s">
        <v>38</v>
      </c>
      <c r="C37" s="101">
        <f>1436857769.5/1000</f>
        <v>1436857.7694999999</v>
      </c>
      <c r="D37" s="33">
        <f>206860.81</f>
        <v>206860.81</v>
      </c>
      <c r="E37" s="102">
        <f t="shared" si="8"/>
        <v>0.14396749239278134</v>
      </c>
      <c r="F37" s="33">
        <v>60751.47</v>
      </c>
      <c r="G37" s="88">
        <f t="shared" si="2"/>
        <v>3.4050338205808024</v>
      </c>
    </row>
    <row r="38" spans="1:11" ht="24.95" customHeight="1" thickBot="1">
      <c r="A38" s="5" t="s">
        <v>51</v>
      </c>
      <c r="B38" s="8" t="s">
        <v>39</v>
      </c>
      <c r="C38" s="25">
        <f>1786595380/1000</f>
        <v>1786595.38</v>
      </c>
      <c r="D38" s="34">
        <f>469082.5</f>
        <v>469082.5</v>
      </c>
      <c r="E38" s="98">
        <f>D38/C38/100%</f>
        <v>0.26255665118757893</v>
      </c>
      <c r="F38" s="34">
        <v>410481.33</v>
      </c>
      <c r="G38" s="85">
        <f t="shared" si="2"/>
        <v>1.142762083722541</v>
      </c>
      <c r="I38" s="2"/>
      <c r="J38" s="3"/>
      <c r="K38" s="3"/>
    </row>
    <row r="39" spans="1:11" ht="24.95" customHeight="1" thickBot="1">
      <c r="A39" s="11" t="s">
        <v>52</v>
      </c>
      <c r="B39" s="6" t="s">
        <v>53</v>
      </c>
      <c r="C39" s="99"/>
      <c r="D39" s="100"/>
      <c r="E39" s="38"/>
      <c r="F39" s="100">
        <v>1572</v>
      </c>
      <c r="G39" s="73"/>
      <c r="I39" s="2"/>
      <c r="J39" s="3"/>
      <c r="K39" s="3"/>
    </row>
    <row r="40" spans="1:11" ht="24.95" customHeight="1" thickBot="1">
      <c r="A40" s="11" t="s">
        <v>72</v>
      </c>
      <c r="B40" s="6" t="s">
        <v>73</v>
      </c>
      <c r="C40" s="99"/>
      <c r="D40" s="100"/>
      <c r="E40" s="38"/>
      <c r="F40" s="100"/>
      <c r="G40" s="73"/>
      <c r="I40" s="2"/>
      <c r="J40" s="3"/>
      <c r="K40" s="3"/>
    </row>
    <row r="41" spans="1:11" ht="24.95" customHeight="1" thickBot="1">
      <c r="A41" s="11" t="s">
        <v>80</v>
      </c>
      <c r="B41" s="6" t="s">
        <v>41</v>
      </c>
      <c r="C41" s="99"/>
      <c r="D41" s="100">
        <v>-82.59</v>
      </c>
      <c r="E41" s="38"/>
      <c r="F41" s="100"/>
      <c r="G41" s="73"/>
      <c r="I41" s="2"/>
      <c r="J41" s="3"/>
      <c r="K41" s="3"/>
    </row>
    <row r="42" spans="1:11" ht="36.75" thickBot="1">
      <c r="A42" s="11" t="s">
        <v>40</v>
      </c>
      <c r="B42" s="6" t="s">
        <v>41</v>
      </c>
      <c r="C42" s="24">
        <f>-2603768.13/1000</f>
        <v>-2603.7681299999999</v>
      </c>
      <c r="D42" s="32">
        <f>-2660.5</f>
        <v>-2660.5</v>
      </c>
      <c r="E42" s="38"/>
      <c r="F42" s="32">
        <f>-4102.57</f>
        <v>-4102.57</v>
      </c>
      <c r="G42" s="73">
        <f>D42/F42</f>
        <v>0.64849594278708234</v>
      </c>
      <c r="I42" s="3"/>
      <c r="J42" s="3"/>
      <c r="K42" s="2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2023-04-04T15:18:21Z</cp:lastPrinted>
  <dcterms:created xsi:type="dcterms:W3CDTF">2017-12-11T14:03:53Z</dcterms:created>
  <dcterms:modified xsi:type="dcterms:W3CDTF">2023-04-19T07:56:08Z</dcterms:modified>
</cp:coreProperties>
</file>