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E575" i="4"/>
  <c r="E574" s="1"/>
  <c r="E569"/>
  <c r="E583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E542"/>
  <c r="E546"/>
  <c r="E547"/>
  <c r="E549"/>
  <c r="E550"/>
  <c r="E552"/>
  <c r="E553"/>
  <c r="E556"/>
  <c r="E558"/>
  <c r="E560"/>
  <c r="E562"/>
  <c r="E565"/>
  <c r="E566"/>
  <c r="E567"/>
  <c r="E570"/>
  <c r="E571"/>
  <c r="E572"/>
  <c r="E576"/>
  <c r="E577"/>
  <c r="E578"/>
  <c r="E580"/>
  <c r="E581"/>
  <c r="E587"/>
  <c r="E588"/>
  <c r="E584"/>
  <c r="E585"/>
  <c r="E590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E602"/>
  <c r="E603"/>
  <c r="E604"/>
  <c r="E606"/>
  <c r="E607"/>
  <c r="E608"/>
  <c r="E610"/>
  <c r="E611"/>
  <c r="E612"/>
  <c r="E614"/>
  <c r="E616"/>
  <c r="E617"/>
  <c r="E619"/>
  <c r="E620"/>
  <c r="E622"/>
  <c r="E623"/>
  <c r="E625"/>
  <c r="E626"/>
  <c r="E627"/>
  <c r="E628"/>
  <c r="E632"/>
  <c r="E640"/>
  <c r="E641"/>
  <c r="E643"/>
  <c r="E644"/>
  <c r="E645"/>
  <c r="E650"/>
  <c r="E651"/>
  <c r="E654"/>
  <c r="E655"/>
  <c r="E657"/>
  <c r="E658"/>
  <c r="E659"/>
  <c r="E661"/>
  <c r="E666"/>
  <c r="E667"/>
  <c r="E668"/>
  <c r="E669"/>
  <c r="E671"/>
  <c r="E672"/>
  <c r="E673"/>
  <c r="E676"/>
  <c r="E677"/>
  <c r="E679"/>
  <c r="E680"/>
  <c r="E681"/>
  <c r="E683"/>
  <c r="E685"/>
  <c r="E687"/>
  <c r="E689"/>
  <c r="E692"/>
  <c r="E693"/>
  <c r="E696"/>
  <c r="E697"/>
  <c r="E698"/>
  <c r="E701"/>
  <c r="E702"/>
  <c r="E703"/>
  <c r="E706"/>
  <c r="E707"/>
  <c r="E708"/>
  <c r="E711"/>
  <c r="E712"/>
  <c r="E714"/>
  <c r="E715"/>
  <c r="E716"/>
  <c r="E717"/>
  <c r="E719"/>
  <c r="E720"/>
  <c r="E722"/>
  <c r="E723"/>
  <c r="E724"/>
  <c r="E725"/>
  <c r="E727"/>
  <c r="E728"/>
  <c r="E730"/>
  <c r="E731"/>
  <c r="E733"/>
  <c r="E737"/>
  <c r="E738"/>
  <c r="E740"/>
  <c r="E753"/>
  <c r="E754"/>
  <c r="E756"/>
  <c r="E757"/>
  <c r="E758"/>
  <c r="E761"/>
  <c r="E760"/>
  <c r="E76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E381"/>
  <c r="E382"/>
  <c r="E383"/>
  <c r="E384"/>
  <c r="E393"/>
  <c r="E394"/>
  <c r="E395"/>
  <c r="E397"/>
  <c r="E398"/>
  <c r="E401"/>
  <c r="E402"/>
  <c r="E403"/>
  <c r="E404"/>
  <c r="E405"/>
  <c r="E406"/>
  <c r="E407"/>
  <c r="E408"/>
  <c r="E418"/>
  <c r="E419"/>
  <c r="E421"/>
  <c r="E422"/>
  <c r="E424"/>
  <c r="E425"/>
  <c r="E426"/>
  <c r="E428"/>
  <c r="E429"/>
  <c r="E43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E360"/>
  <c r="E365"/>
  <c r="E369"/>
  <c r="E373"/>
  <c r="E374"/>
  <c r="E376"/>
  <c r="E377"/>
  <c r="E378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E281"/>
  <c r="E282"/>
  <c r="E283"/>
  <c r="E288"/>
  <c r="E289"/>
  <c r="E290"/>
  <c r="E292"/>
  <c r="E295"/>
  <c r="E297"/>
  <c r="E300"/>
  <c r="E301"/>
  <c r="E306"/>
  <c r="E307"/>
  <c r="E309"/>
  <c r="E311"/>
  <c r="E312"/>
  <c r="E313"/>
  <c r="E319"/>
  <c r="E320"/>
  <c r="E321"/>
  <c r="E322"/>
  <c r="E324"/>
  <c r="E325"/>
  <c r="E326"/>
  <c r="E328"/>
  <c r="E330"/>
  <c r="E331"/>
  <c r="E334"/>
  <c r="E335"/>
  <c r="E336"/>
  <c r="E337"/>
  <c r="E340"/>
  <c r="E341"/>
  <c r="E348"/>
  <c r="E349"/>
  <c r="E35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E227"/>
  <c r="E228"/>
  <c r="E229"/>
  <c r="E230"/>
  <c r="E232"/>
  <c r="E233"/>
  <c r="E234"/>
  <c r="E235"/>
  <c r="E240"/>
  <c r="E241"/>
  <c r="E242"/>
  <c r="E243"/>
  <c r="E245"/>
  <c r="E246"/>
  <c r="E247"/>
  <c r="E248"/>
  <c r="E250"/>
  <c r="E251"/>
  <c r="E252"/>
  <c r="E253"/>
  <c r="E254"/>
  <c r="E256"/>
  <c r="E257"/>
  <c r="E258"/>
  <c r="E264"/>
  <c r="E265"/>
  <c r="E268"/>
  <c r="E266"/>
  <c r="E267"/>
  <c r="E271"/>
  <c r="E272"/>
  <c r="E274"/>
  <c r="E273" s="1"/>
  <c r="E275"/>
  <c r="E277"/>
  <c r="E278"/>
  <c r="E459"/>
  <c r="F432"/>
  <c r="E470"/>
  <c r="F470" s="1"/>
  <c r="E471"/>
  <c r="E472"/>
  <c r="F472" s="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1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E433"/>
  <c r="E434"/>
  <c r="E435"/>
  <c r="E436"/>
  <c r="E438"/>
  <c r="E439"/>
  <c r="E449"/>
  <c r="E450"/>
  <c r="E452"/>
  <c r="E453"/>
  <c r="E460"/>
  <c r="E461"/>
  <c r="E462"/>
  <c r="E467"/>
  <c r="E468"/>
  <c r="E481"/>
  <c r="E475"/>
  <c r="E476"/>
  <c r="E478"/>
  <c r="E479"/>
  <c r="E484"/>
  <c r="E485"/>
  <c r="E487"/>
  <c r="E488"/>
  <c r="E490"/>
  <c r="E491"/>
  <c r="E492"/>
  <c r="E493"/>
  <c r="E495"/>
  <c r="E496"/>
  <c r="E497"/>
  <c r="E498"/>
  <c r="E499"/>
  <c r="E525"/>
  <c r="E526"/>
  <c r="E527"/>
  <c r="E528"/>
  <c r="E530"/>
  <c r="E531"/>
  <c r="E532"/>
  <c r="F532" s="1"/>
  <c r="E533"/>
  <c r="F533" s="1"/>
  <c r="E534"/>
  <c r="F534" s="1"/>
  <c r="E536"/>
  <c r="E537"/>
  <c r="F537" s="1"/>
  <c r="E538"/>
  <c r="F539"/>
  <c r="F538"/>
  <c r="F536"/>
  <c r="F535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E501"/>
  <c r="E502"/>
  <c r="E503"/>
  <c r="E504"/>
  <c r="E505"/>
  <c r="E515"/>
  <c r="E516"/>
  <c r="E517"/>
  <c r="E521"/>
  <c r="E522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E764"/>
  <c r="E765"/>
  <c r="E766"/>
  <c r="E767"/>
  <c r="E769"/>
  <c r="E770"/>
  <c r="E778"/>
  <c r="E779"/>
  <c r="E782"/>
  <c r="E783"/>
  <c r="E785"/>
  <c r="E786"/>
  <c r="E788"/>
  <c r="E789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E792"/>
  <c r="E793"/>
  <c r="E794"/>
  <c r="E795"/>
  <c r="E800"/>
  <c r="E801"/>
  <c r="E803"/>
  <c r="E811"/>
  <c r="E812"/>
  <c r="E814"/>
  <c r="E815"/>
  <c r="E817"/>
  <c r="E818"/>
  <c r="E820"/>
  <c r="E821"/>
  <c r="E823"/>
  <c r="E827"/>
  <c r="E826" s="1"/>
  <c r="E825" s="1"/>
  <c r="E867"/>
  <c r="E836"/>
  <c r="E837"/>
  <c r="E838"/>
  <c r="E839"/>
  <c r="E840"/>
  <c r="E841"/>
  <c r="E843"/>
  <c r="E844"/>
  <c r="E846"/>
  <c r="E847"/>
  <c r="E849"/>
  <c r="E859"/>
  <c r="E853"/>
  <c r="E850"/>
  <c r="E851"/>
  <c r="E856"/>
  <c r="E857"/>
  <c r="E858"/>
  <c r="E860"/>
  <c r="E861"/>
  <c r="E864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E105"/>
  <c r="E107"/>
  <c r="E108"/>
  <c r="E109"/>
  <c r="E110"/>
  <c r="E111"/>
  <c r="E112"/>
  <c r="E113"/>
  <c r="E114"/>
  <c r="E117"/>
  <c r="E118"/>
  <c r="E120"/>
  <c r="E121"/>
  <c r="E122"/>
  <c r="E126"/>
  <c r="E127"/>
  <c r="E128"/>
  <c r="E129"/>
  <c r="E130"/>
  <c r="E131"/>
  <c r="E132"/>
  <c r="E133"/>
  <c r="E134"/>
  <c r="E138"/>
  <c r="E149"/>
  <c r="E150"/>
  <c r="E151"/>
  <c r="E153"/>
  <c r="E156"/>
  <c r="E157"/>
  <c r="E158"/>
  <c r="E159"/>
  <c r="E161"/>
  <c r="E162"/>
  <c r="E165"/>
  <c r="E173"/>
  <c r="E174"/>
  <c r="E175"/>
  <c r="E179"/>
  <c r="E180"/>
  <c r="E182"/>
  <c r="E178" s="1"/>
  <c r="E177" s="1"/>
  <c r="E183"/>
  <c r="E185"/>
  <c r="E186"/>
  <c r="E189"/>
  <c r="E190"/>
  <c r="E191"/>
  <c r="E193"/>
  <c r="E194"/>
  <c r="E200"/>
  <c r="E203"/>
  <c r="E205"/>
  <c r="E206"/>
  <c r="E207"/>
  <c r="E209"/>
  <c r="E210"/>
  <c r="E211"/>
  <c r="E212"/>
  <c r="E221"/>
  <c r="E222"/>
  <c r="E223"/>
  <c r="E224"/>
  <c r="F31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E46"/>
  <c r="E47"/>
  <c r="E64"/>
  <c r="E65"/>
  <c r="E67"/>
  <c r="E69"/>
  <c r="E71"/>
  <c r="E72"/>
  <c r="E75"/>
  <c r="E88"/>
  <c r="E89"/>
  <c r="E90"/>
  <c r="E85"/>
  <c r="E84" s="1"/>
  <c r="E82" s="1"/>
  <c r="E81" s="1"/>
  <c r="E80" s="1"/>
  <c r="E86"/>
  <c r="E76"/>
  <c r="E77"/>
  <c r="E78"/>
  <c r="E92"/>
  <c r="E93"/>
  <c r="E95"/>
  <c r="E96"/>
  <c r="E97"/>
  <c r="E99"/>
  <c r="E100"/>
  <c r="E101"/>
  <c r="E102"/>
  <c r="E48"/>
  <c r="E51"/>
  <c r="F33"/>
  <c r="F32"/>
  <c r="E33"/>
  <c r="F45"/>
  <c r="F44"/>
  <c r="F43"/>
  <c r="F42"/>
  <c r="F41"/>
  <c r="F40"/>
  <c r="F39"/>
  <c r="F38"/>
  <c r="F37"/>
  <c r="F36"/>
  <c r="F35"/>
  <c r="F34"/>
  <c r="E44"/>
  <c r="E34"/>
  <c r="E35"/>
  <c r="E37"/>
  <c r="F12"/>
  <c r="F11"/>
  <c r="E12"/>
  <c r="D12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E26"/>
  <c r="E27"/>
  <c r="E28"/>
  <c r="E29"/>
  <c r="E21"/>
  <c r="E24"/>
  <c r="E23" s="1"/>
  <c r="E22" s="1"/>
  <c r="E17"/>
  <c r="E18"/>
  <c r="E19"/>
  <c r="E13"/>
  <c r="E14"/>
  <c r="D336"/>
  <c r="E540" l="1"/>
  <c r="F574"/>
  <c r="F575"/>
  <c r="D352"/>
  <c r="E834" l="1"/>
  <c r="F540"/>
  <c r="D331"/>
  <c r="D295"/>
  <c r="F834" l="1"/>
  <c r="F868"/>
  <c r="D655"/>
  <c r="D654" s="1"/>
  <c r="D619" l="1"/>
  <c r="D172" l="1"/>
  <c r="D485" l="1"/>
  <c r="D484" s="1"/>
  <c r="D832" l="1"/>
  <c r="D831" s="1"/>
  <c r="D286" l="1"/>
  <c r="D829" l="1"/>
  <c r="D828" s="1"/>
  <c r="D664" l="1"/>
  <c r="D663" s="1"/>
  <c r="D638"/>
  <c r="D637" s="1"/>
  <c r="D818" l="1"/>
  <c r="D817" s="1"/>
  <c r="D808"/>
  <c r="D807" s="1"/>
  <c r="D801" l="1"/>
  <c r="D800" s="1"/>
  <c r="D136" l="1"/>
  <c r="D135" s="1"/>
  <c r="D51" l="1"/>
  <c r="D751" l="1"/>
  <c r="D731"/>
  <c r="D730" s="1"/>
  <c r="D750" l="1"/>
  <c r="D37" l="1"/>
  <c r="D562"/>
  <c r="D560"/>
  <c r="D580" l="1"/>
  <c r="D860" l="1"/>
  <c r="D859" s="1"/>
  <c r="D864"/>
  <c r="D863" s="1"/>
  <c r="D258" l="1"/>
  <c r="D55" l="1"/>
  <c r="D54" s="1"/>
  <c r="D213" l="1"/>
  <c r="D373" l="1"/>
  <c r="D479" l="1"/>
  <c r="D478" s="1"/>
  <c r="D521" l="1"/>
  <c r="D476" l="1"/>
  <c r="D475" s="1"/>
  <c r="D488"/>
  <c r="D487" s="1"/>
  <c r="D387"/>
  <c r="D386" s="1"/>
  <c r="D422"/>
  <c r="D421" s="1"/>
  <c r="D419"/>
  <c r="D418" s="1"/>
  <c r="D416"/>
  <c r="D415" s="1"/>
  <c r="D197" l="1"/>
  <c r="D196" s="1"/>
  <c r="D44" l="1"/>
  <c r="D446"/>
  <c r="D445" s="1"/>
  <c r="D641"/>
  <c r="D262" l="1"/>
  <c r="D261" s="1"/>
  <c r="D450"/>
  <c r="D449" s="1"/>
  <c r="D748" l="1"/>
  <c r="D747" s="1"/>
  <c r="D439"/>
  <c r="D742" l="1"/>
  <c r="D741" s="1"/>
  <c r="D257" l="1"/>
  <c r="D256" s="1"/>
  <c r="D462" l="1"/>
  <c r="D461" s="1"/>
  <c r="D465"/>
  <c r="D464" s="1"/>
  <c r="D457"/>
  <c r="D456" s="1"/>
  <c r="D455" s="1"/>
  <c r="D604" l="1"/>
  <c r="D603" s="1"/>
  <c r="D304"/>
  <c r="D338"/>
  <c r="D390" l="1"/>
  <c r="D389" s="1"/>
  <c r="D482" l="1"/>
  <c r="D481" s="1"/>
  <c r="D474" s="1"/>
  <c r="D453"/>
  <c r="D452" s="1"/>
  <c r="D448" s="1"/>
  <c r="D821" l="1"/>
  <c r="D820"/>
  <c r="D815"/>
  <c r="D814" s="1"/>
  <c r="D812"/>
  <c r="D811" s="1"/>
  <c r="D805"/>
  <c r="D804" s="1"/>
  <c r="D803" s="1"/>
  <c r="D798"/>
  <c r="D797" s="1"/>
  <c r="D795"/>
  <c r="D794" s="1"/>
  <c r="D810" l="1"/>
  <c r="D793"/>
  <c r="D693"/>
  <c r="D692" s="1"/>
  <c r="D628"/>
  <c r="D627" s="1"/>
  <c r="D792" l="1"/>
  <c r="D58"/>
  <c r="D57" s="1"/>
  <c r="D345" l="1"/>
  <c r="D35"/>
  <c r="D558"/>
  <c r="D557" s="1"/>
  <c r="D556" s="1"/>
  <c r="D90" l="1"/>
  <c r="D89" s="1"/>
  <c r="D88" s="1"/>
  <c r="D443" l="1"/>
  <c r="D442" s="1"/>
  <c r="D438"/>
  <c r="D436"/>
  <c r="D435" s="1"/>
  <c r="D39"/>
  <c r="D34" s="1"/>
  <c r="D434" l="1"/>
  <c r="D433" s="1"/>
  <c r="D499"/>
  <c r="D498" s="1"/>
  <c r="D854" l="1"/>
  <c r="D853" s="1"/>
  <c r="D62" l="1"/>
  <c r="D61" s="1"/>
  <c r="D60" s="1"/>
  <c r="D719" l="1"/>
  <c r="D277" l="1"/>
  <c r="D274"/>
  <c r="D273" l="1"/>
  <c r="D518" l="1"/>
  <c r="D517" l="1"/>
  <c r="D658" l="1"/>
  <c r="D657" s="1"/>
  <c r="D349" l="1"/>
  <c r="D348" l="1"/>
  <c r="D413" l="1"/>
  <c r="D412" s="1"/>
  <c r="D97"/>
  <c r="D269"/>
  <c r="D758"/>
  <c r="D24" l="1"/>
  <c r="D23" s="1"/>
  <c r="D22" s="1"/>
  <c r="D21" s="1"/>
  <c r="D587" l="1"/>
  <c r="D841" l="1"/>
  <c r="D513" l="1"/>
  <c r="D512" s="1"/>
  <c r="D511" s="1"/>
  <c r="D510" s="1"/>
  <c r="D616"/>
  <c r="D302" l="1"/>
  <c r="D300"/>
  <c r="D299" l="1"/>
  <c r="D313"/>
  <c r="D311"/>
  <c r="D310" s="1"/>
  <c r="D175" l="1"/>
  <c r="D173"/>
  <c r="D95" l="1"/>
  <c r="D94" s="1"/>
  <c r="D73"/>
  <c r="D71"/>
  <c r="D69"/>
  <c r="D67"/>
  <c r="D49"/>
  <c r="D267" l="1"/>
  <c r="D266" s="1"/>
  <c r="D265" s="1"/>
  <c r="D468" l="1"/>
  <c r="D467" s="1"/>
  <c r="D460" s="1"/>
  <c r="D410"/>
  <c r="D409" s="1"/>
  <c r="D408" s="1"/>
  <c r="D789" l="1"/>
  <c r="D788" s="1"/>
  <c r="D786"/>
  <c r="D785" s="1"/>
  <c r="D783"/>
  <c r="D782" s="1"/>
  <c r="D781" l="1"/>
  <c r="D640" l="1"/>
  <c r="D143" l="1"/>
  <c r="D142" s="1"/>
  <c r="D528" l="1"/>
  <c r="D527" s="1"/>
  <c r="D426" l="1"/>
  <c r="D425" s="1"/>
  <c r="D424" s="1"/>
  <c r="D201" l="1"/>
  <c r="D773"/>
  <c r="D772" s="1"/>
  <c r="D508" l="1"/>
  <c r="D507" s="1"/>
  <c r="D505"/>
  <c r="D504" s="1"/>
  <c r="D496"/>
  <c r="D495" s="1"/>
  <c r="D493"/>
  <c r="D492" s="1"/>
  <c r="D472"/>
  <c r="D471" s="1"/>
  <c r="D470" s="1"/>
  <c r="D459" s="1"/>
  <c r="D405"/>
  <c r="D503" l="1"/>
  <c r="D502" s="1"/>
  <c r="D491"/>
  <c r="D516"/>
  <c r="D515" s="1"/>
  <c r="D501" l="1"/>
  <c r="D42"/>
  <c r="D41" s="1"/>
  <c r="D254" l="1"/>
  <c r="D253" s="1"/>
  <c r="D252" s="1"/>
  <c r="D251" l="1"/>
  <c r="D322"/>
  <c r="D321" s="1"/>
  <c r="D320" s="1"/>
  <c r="D326"/>
  <c r="D325" s="1"/>
  <c r="D324" s="1"/>
  <c r="D316"/>
  <c r="D315" s="1"/>
  <c r="D307"/>
  <c r="D306" s="1"/>
  <c r="D293"/>
  <c r="D292" s="1"/>
  <c r="D290"/>
  <c r="D289" s="1"/>
  <c r="D284"/>
  <c r="D283" l="1"/>
  <c r="D282" s="1"/>
  <c r="D298"/>
  <c r="D309"/>
  <c r="D319"/>
  <c r="D288"/>
  <c r="D281" l="1"/>
  <c r="D297"/>
  <c r="D378"/>
  <c r="D377" s="1"/>
  <c r="D376" s="1"/>
  <c r="D538" l="1"/>
  <c r="D537" s="1"/>
  <c r="D536" s="1"/>
  <c r="D78" l="1"/>
  <c r="D77" s="1"/>
  <c r="D76" s="1"/>
  <c r="D272" l="1"/>
  <c r="D271" s="1"/>
  <c r="D526" l="1"/>
  <c r="D525" s="1"/>
  <c r="D165" l="1"/>
  <c r="D689" l="1"/>
  <c r="D86" l="1"/>
  <c r="D85" s="1"/>
  <c r="D84" s="1"/>
  <c r="D82"/>
  <c r="D81" s="1"/>
  <c r="D80" s="1"/>
  <c r="D745"/>
  <c r="D744" s="1"/>
  <c r="D740" s="1"/>
  <c r="D124"/>
  <c r="D102"/>
  <c r="D101" s="1"/>
  <c r="D100" s="1"/>
  <c r="D99" s="1"/>
  <c r="D75" l="1"/>
  <c r="D203"/>
  <c r="D200" s="1"/>
  <c r="D126"/>
  <c r="D132"/>
  <c r="D48"/>
  <c r="D47" s="1"/>
  <c r="D93"/>
  <c r="D92" s="1"/>
  <c r="D66"/>
  <c r="D65" s="1"/>
  <c r="D64" s="1"/>
  <c r="D33"/>
  <c r="D32" s="1"/>
  <c r="D847"/>
  <c r="D46" l="1"/>
  <c r="D844"/>
  <c r="D843" s="1"/>
  <c r="D851"/>
  <c r="D850" s="1"/>
  <c r="D839"/>
  <c r="D837"/>
  <c r="D826" l="1"/>
  <c r="D825" s="1"/>
  <c r="D824" s="1"/>
  <c r="D823" l="1"/>
  <c r="D791" s="1"/>
  <c r="D544" l="1"/>
  <c r="D543" s="1"/>
  <c r="D567"/>
  <c r="D566" s="1"/>
  <c r="D565" s="1"/>
  <c r="D555" l="1"/>
  <c r="D612"/>
  <c r="D611" s="1"/>
  <c r="D610" s="1"/>
  <c r="D370"/>
  <c r="D369" l="1"/>
  <c r="D186" l="1"/>
  <c r="D185" s="1"/>
  <c r="D183"/>
  <c r="D182" s="1"/>
  <c r="D180"/>
  <c r="D179" s="1"/>
  <c r="D219"/>
  <c r="D218" s="1"/>
  <c r="D217" s="1"/>
  <c r="D215"/>
  <c r="D212" l="1"/>
  <c r="D211" s="1"/>
  <c r="D178"/>
  <c r="D177" s="1"/>
  <c r="D208"/>
  <c r="D207" s="1"/>
  <c r="D206" s="1"/>
  <c r="D199" l="1"/>
  <c r="D403" l="1"/>
  <c r="D395"/>
  <c r="D394" s="1"/>
  <c r="D169" l="1"/>
  <c r="D168" s="1"/>
  <c r="D167" s="1"/>
  <c r="D430" l="1"/>
  <c r="D429" s="1"/>
  <c r="D428" s="1"/>
  <c r="D401"/>
  <c r="D400" s="1"/>
  <c r="D398"/>
  <c r="D397" s="1"/>
  <c r="D384"/>
  <c r="D383" l="1"/>
  <c r="D382" s="1"/>
  <c r="D381" s="1"/>
  <c r="D407"/>
  <c r="D393"/>
  <c r="D392" s="1"/>
  <c r="D380" l="1"/>
  <c r="D246" l="1"/>
  <c r="D248" l="1"/>
  <c r="D245" s="1"/>
  <c r="D238"/>
  <c r="D237" s="1"/>
  <c r="D857"/>
  <c r="D856" s="1"/>
  <c r="D849" s="1"/>
  <c r="D846"/>
  <c r="D836"/>
  <c r="D835" l="1"/>
  <c r="D867" l="1"/>
  <c r="D776"/>
  <c r="D775" s="1"/>
  <c r="D779"/>
  <c r="D778" s="1"/>
  <c r="D770"/>
  <c r="D769" s="1"/>
  <c r="D767"/>
  <c r="D766" s="1"/>
  <c r="D716"/>
  <c r="D762"/>
  <c r="D761" s="1"/>
  <c r="D760" s="1"/>
  <c r="D756"/>
  <c r="D615"/>
  <c r="D738"/>
  <c r="D737" s="1"/>
  <c r="D735"/>
  <c r="D734" s="1"/>
  <c r="D728"/>
  <c r="D727" s="1"/>
  <c r="D725"/>
  <c r="D724" s="1"/>
  <c r="D712"/>
  <c r="D677"/>
  <c r="D676" s="1"/>
  <c r="D668"/>
  <c r="D667" s="1"/>
  <c r="D666" s="1"/>
  <c r="D607"/>
  <c r="D606" s="1"/>
  <c r="D602" s="1"/>
  <c r="D584"/>
  <c r="D593"/>
  <c r="D592" s="1"/>
  <c r="D591" s="1"/>
  <c r="D572"/>
  <c r="D571" s="1"/>
  <c r="D570" s="1"/>
  <c r="D598"/>
  <c r="D597" s="1"/>
  <c r="D596" s="1"/>
  <c r="D577"/>
  <c r="D553"/>
  <c r="D552" s="1"/>
  <c r="D550"/>
  <c r="D549" s="1"/>
  <c r="D547"/>
  <c r="D546" s="1"/>
  <c r="D533"/>
  <c r="D532" s="1"/>
  <c r="D531" s="1"/>
  <c r="D367"/>
  <c r="D366" s="1"/>
  <c r="D365" s="1"/>
  <c r="D363"/>
  <c r="D362" s="1"/>
  <c r="D361" s="1"/>
  <c r="D358"/>
  <c r="D357" s="1"/>
  <c r="D356" s="1"/>
  <c r="D355" s="1"/>
  <c r="D330"/>
  <c r="D342"/>
  <c r="D334"/>
  <c r="D243"/>
  <c r="D242" s="1"/>
  <c r="D235"/>
  <c r="D234" s="1"/>
  <c r="D230"/>
  <c r="D229" s="1"/>
  <c r="D228" s="1"/>
  <c r="D224"/>
  <c r="D223" s="1"/>
  <c r="D222" s="1"/>
  <c r="D221" s="1"/>
  <c r="D194"/>
  <c r="D193" s="1"/>
  <c r="D191"/>
  <c r="D190" s="1"/>
  <c r="D171"/>
  <c r="D163"/>
  <c r="D162" s="1"/>
  <c r="D159"/>
  <c r="D158" s="1"/>
  <c r="D157" s="1"/>
  <c r="D151"/>
  <c r="D153"/>
  <c r="D147"/>
  <c r="D146" s="1"/>
  <c r="D145" s="1"/>
  <c r="D140"/>
  <c r="D139" s="1"/>
  <c r="D138" s="1"/>
  <c r="D130"/>
  <c r="D118"/>
  <c r="D114"/>
  <c r="D113" s="1"/>
  <c r="D108"/>
  <c r="D360" l="1"/>
  <c r="D189"/>
  <c r="D188" s="1"/>
  <c r="D723"/>
  <c r="D542"/>
  <c r="D541" s="1"/>
  <c r="D765"/>
  <c r="D764" s="1"/>
  <c r="D569"/>
  <c r="D530"/>
  <c r="D524" s="1"/>
  <c r="D715"/>
  <c r="D714" s="1"/>
  <c r="D680"/>
  <c r="D679" s="1"/>
  <c r="D698"/>
  <c r="D697" s="1"/>
  <c r="D696" s="1"/>
  <c r="D688"/>
  <c r="D687" s="1"/>
  <c r="D755"/>
  <c r="D754" s="1"/>
  <c r="D753" s="1"/>
  <c r="D241"/>
  <c r="D240" s="1"/>
  <c r="D624"/>
  <c r="D623" s="1"/>
  <c r="D673"/>
  <c r="D672" s="1"/>
  <c r="D233"/>
  <c r="D232" s="1"/>
  <c r="D614"/>
  <c r="D583"/>
  <c r="D733"/>
  <c r="D632"/>
  <c r="D631" s="1"/>
  <c r="D645"/>
  <c r="D644" s="1"/>
  <c r="D643" s="1"/>
  <c r="D651"/>
  <c r="D650" s="1"/>
  <c r="D649" s="1"/>
  <c r="D708"/>
  <c r="D707" s="1"/>
  <c r="D711"/>
  <c r="D703"/>
  <c r="D702" s="1"/>
  <c r="D701" s="1"/>
  <c r="D264"/>
  <c r="D590"/>
  <c r="D576"/>
  <c r="D129"/>
  <c r="D161"/>
  <c r="D156" s="1"/>
  <c r="D341"/>
  <c r="D333"/>
  <c r="D227"/>
  <c r="D150"/>
  <c r="D149" s="1"/>
  <c r="D120"/>
  <c r="D117" s="1"/>
  <c r="D123"/>
  <c r="D110"/>
  <c r="D107" s="1"/>
  <c r="D106" s="1"/>
  <c r="D29"/>
  <c r="D28" s="1"/>
  <c r="D27" s="1"/>
  <c r="D26" s="1"/>
  <c r="D19"/>
  <c r="D18" s="1"/>
  <c r="D15"/>
  <c r="D14" s="1"/>
  <c r="D13" s="1"/>
  <c r="D622" l="1"/>
  <c r="D601" s="1"/>
  <c r="D116"/>
  <c r="D105" s="1"/>
  <c r="D226"/>
  <c r="D329"/>
  <c r="D328" s="1"/>
  <c r="D280" s="1"/>
  <c r="D722"/>
  <c r="D31"/>
  <c r="D17"/>
  <c r="D671"/>
  <c r="D706"/>
  <c r="D575"/>
  <c r="D574" s="1"/>
  <c r="D540" s="1"/>
  <c r="D648" l="1"/>
  <c r="D600" s="1"/>
  <c r="D11"/>
  <c r="D104"/>
  <c r="D490" l="1"/>
  <c r="D432" s="1"/>
  <c r="D834" l="1"/>
  <c r="D868" s="1"/>
</calcChain>
</file>

<file path=xl/sharedStrings.xml><?xml version="1.0" encoding="utf-8"?>
<sst xmlns="http://schemas.openxmlformats.org/spreadsheetml/2006/main" count="1745" uniqueCount="697">
  <si>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</si>
  <si>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</si>
  <si>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</si>
  <si>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</si>
  <si>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</si>
  <si>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</si>
  <si>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</si>
  <si>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01 1 00 00000</t>
  </si>
  <si>
    <t>Иные бюджетные ассигнования</t>
  </si>
  <si>
    <t>01 1 02 00000</t>
  </si>
  <si>
    <t>01 1 02 00001</t>
  </si>
  <si>
    <t>Основное мероприятие "Формирование положительного образа предпринимателя, популяризация роли предпринимательства"</t>
  </si>
  <si>
    <t>01 1 03 00000</t>
  </si>
  <si>
    <t>Расходы на производство теле- и радиопрограмм, размещение публикаций в средствах массовой информации, проведение игровых, тренинговых мероприятий, семинаров, мастер-классов в школах</t>
  </si>
  <si>
    <t>01 1 03 00001</t>
  </si>
  <si>
    <t>Иные закупки товаров, работ и услуг для обеспечения государственных (муниципальных) нужд</t>
  </si>
  <si>
    <t>Подпрограмма "Развитие потребительского рынка"</t>
  </si>
  <si>
    <t>01 3 00 00000</t>
  </si>
  <si>
    <t>Основное мероприятие "Развитие похоронного дела в городском округе Реутов Московской области"</t>
  </si>
  <si>
    <t>01 3 01 00000</t>
  </si>
  <si>
    <t xml:space="preserve">Расходы, оказываемые за счет средств по транспортировке в морг с мест обнаружения или происшествия умерших, не имеющих супруга, близких родственников либо законного представителя умершего                                                     </t>
  </si>
  <si>
    <t>01 3 01 00001</t>
  </si>
  <si>
    <t>02 0 00 00000</t>
  </si>
  <si>
    <t>02 1 00 00000</t>
  </si>
  <si>
    <t>02 1 01 00000</t>
  </si>
  <si>
    <t>Мероприятия по вовлечению жителей города Реутов в систематические занятия физической культурой и спортом</t>
  </si>
  <si>
    <t>02 1 01 00512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</si>
  <si>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</si>
  <si>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</si>
  <si>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Создание условий для инвалидов и лиц с ограниченными возможностями здоровья для занятий физической культурой и спортом</t>
  </si>
  <si>
    <t>02 1 01 00513</t>
  </si>
  <si>
    <t>02 2 00 00000</t>
  </si>
  <si>
    <t>02 2 01 00000</t>
  </si>
  <si>
    <t>02 2 01 00001</t>
  </si>
  <si>
    <t>200</t>
  </si>
  <si>
    <t>Подпрограмма "Обеспечение деятельности подведомственных учреждений"</t>
  </si>
  <si>
    <t>02 3 00 00000</t>
  </si>
  <si>
    <t>Основное мероприятие "Обеспечение выполнения функций по оказанию муниципальных услуг муниципальными учреждениями физической культуры и спорта"</t>
  </si>
  <si>
    <t>02 3 01 00000</t>
  </si>
  <si>
    <t>Расходы на обеспечение деятельности муниципальных учреждений физической культуры и спорта</t>
  </si>
  <si>
    <t>02 3 01 00059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</si>
  <si>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</si>
  <si>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</si>
  <si>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</si>
  <si>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</si>
  <si>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02 4 01 00000</t>
  </si>
  <si>
    <t>Субсидии бюджетным учреждениям</t>
  </si>
  <si>
    <t>02 4 01 00059</t>
  </si>
  <si>
    <t>02 5 00 00000</t>
  </si>
  <si>
    <t>02 5 01 00000</t>
  </si>
  <si>
    <t>Обеспечение деятельности органов местного самоуправления</t>
  </si>
  <si>
    <t>02 5 01 00095</t>
  </si>
  <si>
    <t>Расходы на выплаты персоналу государственных (муниципальных) органов</t>
  </si>
  <si>
    <t>03 0 00 00000</t>
  </si>
  <si>
    <t>03 1 00 00000</t>
  </si>
  <si>
    <t>03 1 01 00000</t>
  </si>
  <si>
    <t>03 1 01 00001</t>
  </si>
  <si>
    <t>03 1 01 00002</t>
  </si>
  <si>
    <t>Основное мероприятие "Внедрение современных средств наблюдения и оповещения о правонарушениях, обеспечению оперативного принятия решений в целях обеспечения правопорядка и безопасности граждан"</t>
  </si>
  <si>
    <t>03 1 02 00000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</si>
  <si>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</si>
  <si>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03 1 02 00002</t>
  </si>
  <si>
    <t>Техническое обслуживание оборудования и технических средств муниципальных объектов</t>
  </si>
  <si>
    <t>03 1 02 00003</t>
  </si>
  <si>
    <t>03 1 02 00004</t>
  </si>
  <si>
    <t>03 1 03 00000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</si>
  <si>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</si>
  <si>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03 1 03 00002</t>
  </si>
  <si>
    <t>03 1 04 00000</t>
  </si>
  <si>
    <t>03 1 05 00000</t>
  </si>
  <si>
    <t>Проведение мероприятий с целью профилактики наркомании и токсикомании</t>
  </si>
  <si>
    <t>03 1 05 00001</t>
  </si>
  <si>
    <t>03 2 00 00000</t>
  </si>
  <si>
    <t>Проведение мероприятий по развитию гражданской обороны</t>
  </si>
  <si>
    <t>03 3 00 00000</t>
  </si>
  <si>
    <t>Проведение мероприятий по предупреждению чрезвычайных ситуаций и повышению защищенности потенциально опасных объектов от угроз природного и техногенного характера</t>
  </si>
  <si>
    <t>Основное мероприятие "Организация подготовки и проведения учений и тренировок по действиям в условиях чрезвычайных ситуаций"</t>
  </si>
  <si>
    <t>Основное мероприятие "Развитие учебно-материальной базы в области защиты от чрезвычайных ситуаций"</t>
  </si>
  <si>
    <t>Основное мероприятие "Обеспечение безопасности людей на водных объектах"</t>
  </si>
  <si>
    <t>03 4 00 00000</t>
  </si>
  <si>
    <t>03 4 01 00000</t>
  </si>
  <si>
    <t>03 5 00 00000</t>
  </si>
  <si>
    <t>Эксплуатационно-техническое обслуживание аппаратуры автоматизированной системы централизованного оповещения и аренда каналов (линий) связи для ее управления</t>
  </si>
  <si>
    <t>04 0 00 00000</t>
  </si>
  <si>
    <t>05 0 00 00000</t>
  </si>
  <si>
    <t>05 1 00 00000</t>
  </si>
  <si>
    <t>05 1 01 00000</t>
  </si>
  <si>
    <t>Взносы города Реутов в общественные организации, фонды, ассоциации</t>
  </si>
  <si>
    <t>Расходы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</si>
  <si>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в том числе за счет субвенции   </t>
  </si>
  <si>
    <t>05 3 00 00000</t>
  </si>
  <si>
    <t>Пенсия за выслугу лет лицам, замещающим муниципальные должности и должности муниципальной службы</t>
  </si>
  <si>
    <t>Социальное обеспечение и иные выплаты населению</t>
  </si>
  <si>
    <t>300</t>
  </si>
  <si>
    <t>05 5 00 00000</t>
  </si>
  <si>
    <t>05 5 01 00000</t>
  </si>
  <si>
    <t>Оценка рыночной стоимости объектов недвижимости. Выполнение работ по кадастровому учету объектов капитального строительства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</si>
  <si>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</si>
  <si>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</si>
  <si>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05 6 00 00000</t>
  </si>
  <si>
    <t>Расходы на обеспечение деятельности (оказание услуг) муниципальных учреждений</t>
  </si>
  <si>
    <t>Основное мероприятие "Поддержание и развитие инфраструктуры органов местного самоуправления"</t>
  </si>
  <si>
    <t>Организация хозяйственно-эксплуатационной деятельности органов местного самоуправления</t>
  </si>
  <si>
    <t>Централизация закупок городского округа Реутов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</si>
  <si>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</si>
  <si>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06 0 00 00000</t>
  </si>
  <si>
    <t>06 0 01 00000</t>
  </si>
  <si>
    <t>06 0 01 00001</t>
  </si>
  <si>
    <t>07 0 00 00000</t>
  </si>
  <si>
    <t>Содержание автомобильных дорог общего пользования местного значения с совершенствованным типом покрытия</t>
  </si>
  <si>
    <t>08 0 00 00000</t>
  </si>
  <si>
    <t>Обеспечение деятельности муниципального бюджетного учреждения "Городское хозяйство и благоустройство города Реутов"</t>
  </si>
  <si>
    <t xml:space="preserve">Взносы на капитальный ремонт за помещения, расположенные в многоквартирных жилых домах, находящихся в муниципальной собственности </t>
  </si>
  <si>
    <t>Замена газоиспользующего оборудования в муниципальных квартирах</t>
  </si>
  <si>
    <t>09 0 00 00000</t>
  </si>
  <si>
    <t>10 0 00 00000</t>
  </si>
  <si>
    <t>Подпрограмма "Обеспечение жильем детей-сирот и детей, оставшихся без попечения родителей, а также лиц из их числа"</t>
  </si>
  <si>
    <t>10 2 00 00000</t>
  </si>
  <si>
    <t>10 2 01 00000</t>
  </si>
  <si>
    <t>в том числе за счет субвенции</t>
  </si>
  <si>
    <t>11 0 00 00000</t>
  </si>
  <si>
    <t>Подпрограмма "Социальная защита отдельных категорий граждан города Реутов"</t>
  </si>
  <si>
    <t>11 1 00 00000</t>
  </si>
  <si>
    <t>11 1 01 00000</t>
  </si>
  <si>
    <t>11 1 01 00002</t>
  </si>
  <si>
    <t>11 1 01 00003</t>
  </si>
  <si>
    <t>11 1 01 00004</t>
  </si>
  <si>
    <t>Подпрограмма "Развитие системы отдыха и оздоровления детей"</t>
  </si>
  <si>
    <t>11 2 00 00000</t>
  </si>
  <si>
    <t>Основное мероприятие "Организация отдыха, оздоровления и занятости детей в дни школьных каникул"</t>
  </si>
  <si>
    <t>11 2 01 00000</t>
  </si>
  <si>
    <t>Подпрограмма "Доступная среда"</t>
  </si>
  <si>
    <t>11 3 00 00000</t>
  </si>
  <si>
    <t>11 3 01 00000</t>
  </si>
  <si>
    <t>Подпрограмма "Предоставление гражданам субсидий на оплату жилого помещения и коммунальных услуг в городе Реутов Московской области"</t>
  </si>
  <si>
    <t>11 4 00 00000</t>
  </si>
  <si>
    <t>11 4 01 00000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</si>
  <si>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</si>
  <si>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</si>
  <si>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</si>
  <si>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Подпрограмма "Создание условий для охраны здоровья и формирования здорового образа жизни жителей города Реутов"</t>
  </si>
  <si>
    <t>11 5 00 00000</t>
  </si>
  <si>
    <t>Основное мероприятие "Охрана материнства и детства в городе Реутов"</t>
  </si>
  <si>
    <t>11 5 01 00000</t>
  </si>
  <si>
    <t>Обеспечение полноценным питанием беременных женщин, кормящих матерей, а также детей в возрасте до трех лет</t>
  </si>
  <si>
    <t>12 0 00 00000</t>
  </si>
  <si>
    <t>Подпрограмма "Дошкольное образование"</t>
  </si>
  <si>
    <t>12 1 00 00000</t>
  </si>
  <si>
    <t>12 1 01 00000</t>
  </si>
  <si>
    <t>Обеспечение деятельности дошкольных образовательных учреждений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</si>
  <si>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</si>
  <si>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</si>
  <si>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12 1 02 00000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</si>
  <si>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</si>
  <si>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</si>
  <si>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12 1 03 00000</t>
  </si>
  <si>
    <t>12 1 03 00159</t>
  </si>
  <si>
    <t>12 1 04 00000</t>
  </si>
  <si>
    <t>12 1 04 00159</t>
  </si>
  <si>
    <t>Подпрограмма "Общее образование"</t>
  </si>
  <si>
    <t>12 2 00 00000</t>
  </si>
  <si>
    <t>12 2 01 00000</t>
  </si>
  <si>
    <t xml:space="preserve">Обеспечение деятельности средних школ </t>
  </si>
  <si>
    <t>12 2 01 00259</t>
  </si>
  <si>
    <t xml:space="preserve">Обеспечение деятельности начальной школы - детского сада </t>
  </si>
  <si>
    <t>12 2 02 00000</t>
  </si>
  <si>
    <t>Основное мероприятие "Предоставление субсидий для бюджетных общеобразовательных организаций на выполнение муниципального задания"</t>
  </si>
  <si>
    <t>12 2 03 00000</t>
  </si>
  <si>
    <t>12 2 03 00259</t>
  </si>
  <si>
    <t>12 2 03 00359</t>
  </si>
  <si>
    <t>12 2 04 00000</t>
  </si>
  <si>
    <t>12 2 04 00259</t>
  </si>
  <si>
    <t>Основное мероприятие "Организация праздничных, культурно-массовых и иных мероприятий"</t>
  </si>
  <si>
    <t>12 2 05 00000</t>
  </si>
  <si>
    <t>Мероприятия в сфере образования</t>
  </si>
  <si>
    <t>12 2 05 00010</t>
  </si>
  <si>
    <t>Основное мероприятие "Реализация механизмов для выявления и развития талантов детей"</t>
  </si>
  <si>
    <t>12 2 06 00000</t>
  </si>
  <si>
    <t>12 2 06 00259</t>
  </si>
  <si>
    <t>Основное мероприятие "Охрана труда"</t>
  </si>
  <si>
    <t>12 2 07 00000</t>
  </si>
  <si>
    <t>12 2 07 00259</t>
  </si>
  <si>
    <t>12 2 07 00359</t>
  </si>
  <si>
    <t>12 2 09 00000</t>
  </si>
  <si>
    <t>Подпрограмма "Дополнительное образование, воспитание и психолого-социальное сопровождение детей"</t>
  </si>
  <si>
    <t>12 3 00 00000</t>
  </si>
  <si>
    <t>Основное мероприятие "Развитие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</si>
  <si>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12 3 01 00000</t>
  </si>
  <si>
    <t>12 3 01 00459</t>
  </si>
  <si>
    <t>Обеспечение деятельности хоровой студии и учреждений дополнительного образования в сфере культуры</t>
  </si>
  <si>
    <t>12 3 01 00559</t>
  </si>
  <si>
    <t>12 3 02 00000</t>
  </si>
  <si>
    <t>12 3 02 00459</t>
  </si>
  <si>
    <t>12 3 02 00559</t>
  </si>
  <si>
    <t>Основное мероприятие "Развитие образования в сфере культуры и искусства"</t>
  </si>
  <si>
    <t>12 3 04 00000</t>
  </si>
  <si>
    <t>12 3 04 00559</t>
  </si>
  <si>
    <t>Обеспечивающая подпрограмма</t>
  </si>
  <si>
    <t>12 4 00 00000</t>
  </si>
  <si>
    <t>Основное мероприятие "Управление образования"</t>
  </si>
  <si>
    <t>12 4 03 00000</t>
  </si>
  <si>
    <t>12 4 03 00095</t>
  </si>
  <si>
    <t>Основное мероприятие "Методическое обеспечение учебно-воспитательного процесса"</t>
  </si>
  <si>
    <t>12 4 04 00000</t>
  </si>
  <si>
    <t xml:space="preserve">Расходы по обеспечению деятельности учебно-методического центра </t>
  </si>
  <si>
    <t>12 4 04 00859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</si>
  <si>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</si>
  <si>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</si>
  <si>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</si>
  <si>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Центральный аппарат</t>
  </si>
  <si>
    <t>95 0 00 00400</t>
  </si>
  <si>
    <t>Члены избирательной комиссии муниципального образования</t>
  </si>
  <si>
    <t>95 0 00 00600</t>
  </si>
  <si>
    <t>Председатель представительного органа муниципального образования</t>
  </si>
  <si>
    <t>95 0 00 00901</t>
  </si>
  <si>
    <t>Непрограммные расходы бюджета муниципального образования</t>
  </si>
  <si>
    <t>99 0 00 00000</t>
  </si>
  <si>
    <t>99 0 00 00104</t>
  </si>
  <si>
    <t>Мероприятия по обеспечению  мобилизационной готовности экономики</t>
  </si>
  <si>
    <t>99 0 00 00209</t>
  </si>
  <si>
    <t>Осуществление полномочий по первичному воинскому учету на территориях, где отсутствуют военные комиссариаты</t>
  </si>
  <si>
    <t>Итого непрограммных расходов</t>
  </si>
  <si>
    <t>ВСЕГО РАСХОДОВ</t>
  </si>
  <si>
    <t>Муниципальная программа городского округа Реутов "Предпринимательство на 2017-2021 годы"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</si>
  <si>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</si>
  <si>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</si>
  <si>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</si>
  <si>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Муниципальная программа "Развитие физической культуры и спорта в городском округе Реутов на 2017-2021 годы"</t>
  </si>
  <si>
    <t>Подпрограмма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</si>
  <si>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Основное мероприятие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</si>
  <si>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Укрепление материально-технической базы муниципальных учреждений физической культуры и спорта и плоскостных спортивных сооружений</t>
  </si>
  <si>
    <t>Подпрограмма "Организация и проведение спортивных мероприятий в городском округе Реутов на 2017-2021 годы"</t>
  </si>
  <si>
    <t>Подпрограмма "Молодежь города Реутов на 2017-2021 годы"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</si>
  <si>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</si>
  <si>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</t>
  </si>
  <si>
    <t>Муниципальная программа "Развитие образования и воспитание в городе Реутов на 2017-2021 годы"</t>
  </si>
  <si>
    <t>Основное мероприятие "Ликвидация очередности в дошкольных образовательных организациях и развитие инфраструктуры дошкольного образования"</t>
  </si>
  <si>
    <t>Субсидии некоммерческим организациям (за исключением государственных (муниципальных) учреждений)</t>
  </si>
  <si>
    <t>12 1 01 62120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</si>
  <si>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</si>
  <si>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12 1 03 62110</t>
  </si>
  <si>
    <t>Основное мероприятие "Охрана труда. Медосмотр сотрудников дошкольных образовательных учреждений, специальная оценка условий труда, обучение технике безопасности"</t>
  </si>
  <si>
    <t>Муниципальная программа городского округа Реутов "Безопасность городского округа Реутов на 2017-2021 годы"</t>
  </si>
  <si>
    <t>Подпрограмма "Профилактика преступлений и иных правонарушений в городском округе Реутов на 2017-2021 годы"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</si>
  <si>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 (в рамках антитеррористической защищенности)</t>
  </si>
  <si>
    <t xml:space="preserve">Контроль и обслуживание комплекса технических средств охраны </t>
  </si>
  <si>
    <t>Подпрограмма "Снижение рисков и смягчение последствий чрезвычайных ситуаций природного и техногенного характера в городском округе Реутов на 2017-2021 годы"</t>
  </si>
  <si>
    <t>03 2 02 00000</t>
  </si>
  <si>
    <t>03 2 02 00001</t>
  </si>
  <si>
    <t>03 2 03 00000</t>
  </si>
  <si>
    <t>03 2 03 00001</t>
  </si>
  <si>
    <t>03 2 06 00000</t>
  </si>
  <si>
    <t>03 2 05 00000</t>
  </si>
  <si>
    <t>Подпрограмма "Развитие и совершенствование систем оповещения и информирования населения в городском округе Реутов на 2017-2021 годы"</t>
  </si>
  <si>
    <t>Подпрограмма "Обеспечение пожарной безопасности в городском округе Реутов на 2017-2021 годы"</t>
  </si>
  <si>
    <t>Подача воды для пожаротушения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</si>
  <si>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</si>
  <si>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Подпрограмма "Обеспечение мероприятий гражданской обороны в городском округе Реутов на 2017-2021 годы"</t>
  </si>
  <si>
    <t>Муниципальная программа "Развитие и сохранение культуры в городском округе Реутов на 2017-2021 годы"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</si>
  <si>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</si>
  <si>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Муниципальная программа "Экология и охрана окружающей среды городского округа Реутов Московской области на 2017-2021 годы"</t>
  </si>
  <si>
    <t>Муниципальная программа "Развитие дорожно-транспортного комплекса в городском округе Реутов на 2017-2021 годы"</t>
  </si>
  <si>
    <t>Установка дорожных знаков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</si>
  <si>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</si>
  <si>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Обеспечение деятельности муниципального учреждения "Эксплуатация дорог и парковочного пространства города Реутов"</t>
  </si>
  <si>
    <t>Муниципальная программа городского округа Реутов Московской области "Жилище" на 2017-2021 годы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</si>
  <si>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специализированных жилых помещений,  предоставляемых лицам данной категории по договорам найма</t>
  </si>
  <si>
    <t>Муниципальная программа "Социальная защита населения города Реутов" на 2017-2021 годы</t>
  </si>
  <si>
    <t>Оказание материальной помощи и компенсации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</si>
  <si>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компенсации на приобретение современных лекарственных средств для лечения больных злокачественными новообразованиями</t>
  </si>
  <si>
    <t xml:space="preserve">Оказание материальной помощи и компенсации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 </t>
  </si>
  <si>
    <t>11 4 01 61410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</si>
  <si>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</si>
  <si>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11 5 02 00000</t>
  </si>
  <si>
    <t>Предоставление компенсационных выплат иногородним врачам для оплаты найма жилого помещения</t>
  </si>
  <si>
    <t>11 5 02 00001</t>
  </si>
  <si>
    <t>Оборудование пешеходных переходов</t>
  </si>
  <si>
    <t>11 3 01 00002</t>
  </si>
  <si>
    <t>11 5 01 62080</t>
  </si>
  <si>
    <t>11 4 01 61420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</si>
  <si>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услуг)"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</si>
  <si>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</si>
  <si>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12 2 01 62200</t>
  </si>
  <si>
    <t>Основное мероприятие "Обеспечение деятельности частных общеобразовательных организаций"</t>
  </si>
  <si>
    <t xml:space="preserve"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</si>
  <si>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>12 2 02 62210</t>
  </si>
  <si>
    <t>12 2 03 62220</t>
  </si>
  <si>
    <t>Основное мероприятие "Обеспечение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здоровья"</t>
  </si>
  <si>
    <t>Основное мероприятие "Выплата компенсации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деятельность"</t>
  </si>
  <si>
    <t>12 1 02 62140</t>
  </si>
  <si>
    <t>12 2 09 60680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</si>
  <si>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</si>
  <si>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13 0 00 00000</t>
  </si>
  <si>
    <t>Основное мероприятие "Информирование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</si>
  <si>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13 0 01 00000</t>
  </si>
  <si>
    <t>13 0 01 00001</t>
  </si>
  <si>
    <t>13 0 01 00003</t>
  </si>
  <si>
    <t>Осуществление взаимодействия органов местного самоуправления с печатными СМИ в области подписки, доставки и распространения тиражных печатных изданий</t>
  </si>
  <si>
    <t>13 0 01 00007</t>
  </si>
  <si>
    <t>13 0 02 00000</t>
  </si>
  <si>
    <t>13 0 02 00001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</si>
  <si>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</si>
  <si>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13 0 01 00005</t>
  </si>
  <si>
    <t>14 0 00 00000</t>
  </si>
  <si>
    <t>99 0 00 51180</t>
  </si>
  <si>
    <t>Проведение мероприятий, к которым обеспечено праздничное (тематическое)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</si>
  <si>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Капитальные вложения в объекты государственной (муниципальной) собственности</t>
  </si>
  <si>
    <t>04 А 00 00000</t>
  </si>
  <si>
    <t>Подпрограмма "Развитие музейного дела и народных художественных промыслов в городском округе Реутов"</t>
  </si>
  <si>
    <t>04 А 01 00000</t>
  </si>
  <si>
    <t>04 А 01 00159</t>
  </si>
  <si>
    <t>Оказание муниципальных услуг (выполнение работ) муниципальными музеями городского округа Реутов</t>
  </si>
  <si>
    <t>Подпрограмма "Развитие библиотечного дела в городском округе Реутов"</t>
  </si>
  <si>
    <t>04 Б 00 00000</t>
  </si>
  <si>
    <t>04 Б 01 00000</t>
  </si>
  <si>
    <t>04 Б 01 00259</t>
  </si>
  <si>
    <t>Оказание муниципальных услуг (выполнение работ) муниципальными библиотеками городского округа Реутов</t>
  </si>
  <si>
    <t xml:space="preserve">Комплектование книжных фондов муниципальных библиотек городского округа Реутов </t>
  </si>
  <si>
    <t>04 Б 01 00260</t>
  </si>
  <si>
    <t>Подпрограмма "Развитие самодеятельного творчества и поддержка основных форм культурно-досуговой деятельности в городском округе Реутов"</t>
  </si>
  <si>
    <t>04 В 00 00000</t>
  </si>
  <si>
    <t>04 В 01 00000</t>
  </si>
  <si>
    <t>04 В 01 00359</t>
  </si>
  <si>
    <t>Проведение праздничных и культурно-массовых мероприятий в сфере культуры муниципальными автономными и бюджетными учреждениями культуры</t>
  </si>
  <si>
    <t>04 В 01 00360</t>
  </si>
  <si>
    <t>04 Д 00 00000</t>
  </si>
  <si>
    <t>Обеспечивающая  подпрограмма</t>
  </si>
  <si>
    <t>04 И 00 00000</t>
  </si>
  <si>
    <t>04 И 01 00000</t>
  </si>
  <si>
    <t>04 И 01 00095</t>
  </si>
  <si>
    <t>Подпрограмма "Укрепление материально-технической базы муниципальных учреждений культуры городского округа Реутов"</t>
  </si>
  <si>
    <t>Подпрограмма "Безопасность дорожного движения"</t>
  </si>
  <si>
    <t>Подпрограмма "Содержание дорог и объектов улично-дорожной сети"</t>
  </si>
  <si>
    <t>Подпрограмма "Ремонт дорог и объектов улично-дорожной сети"</t>
  </si>
  <si>
    <t>07 1 00 00000</t>
  </si>
  <si>
    <t>07 1 01 00000</t>
  </si>
  <si>
    <t>07 1 01 00001</t>
  </si>
  <si>
    <t>07 2 00 00000</t>
  </si>
  <si>
    <t>07 2 01 00000</t>
  </si>
  <si>
    <t>07 2 01 00003</t>
  </si>
  <si>
    <t>07 2 01 00059</t>
  </si>
  <si>
    <t>07 3 00 00000</t>
  </si>
  <si>
    <t>07 3 01 00000</t>
  </si>
  <si>
    <t>Основное мероприятие "Обеспечение надлежащего состояния  автомобильных дорог и дворовых территорий""</t>
  </si>
  <si>
    <t>Обеспечение деятельности муниципального казенного учреждения "Единая дежурная диспетчерская служба города Реутов" и системы "112"</t>
  </si>
  <si>
    <t>03 2 06 00059</t>
  </si>
  <si>
    <t>Подпрограмма "Подготовка спортивного резерва"</t>
  </si>
  <si>
    <t>Основное мероприятие "Обеспечение деятельности подведомственных муниципальных учреждений города Реутов, обеспечивающих подготовку спортивного резерва"</t>
  </si>
  <si>
    <t>02 6 00 00000</t>
  </si>
  <si>
    <t>02 6 01 00000</t>
  </si>
  <si>
    <t>02 6 01 00059</t>
  </si>
  <si>
    <t>Обеспечение деятельности детского дома творчества</t>
  </si>
  <si>
    <t>Содержание ливневой канализации</t>
  </si>
  <si>
    <t>07 2 01 00001</t>
  </si>
  <si>
    <t>03 2 05 00001</t>
  </si>
  <si>
    <t>Основное мероприятие "Профилактика и предупреждение проявлений экстремизма"</t>
  </si>
  <si>
    <t>Основное мероприятияе "Обеспечение пожарной безопасности"</t>
  </si>
  <si>
    <t>Основное мероприятие "Обеспечение пожарной безопасности на объектах культуры и спорта"</t>
  </si>
  <si>
    <t>03 4 02 00000</t>
  </si>
  <si>
    <t>Выполнение работ по обеспечению пожарной безопасности в учреждениях культуры и спорта</t>
  </si>
  <si>
    <t>03 4 02 00001</t>
  </si>
  <si>
    <t>Основное мероприятие "Обеспечение пожарной безопасности на объектах образования"</t>
  </si>
  <si>
    <t>03 4 03 00000</t>
  </si>
  <si>
    <t>03 4 03 00001</t>
  </si>
  <si>
    <t>Основное мероприятие "Обеспечение пожарной безопасности в административных зданиях"</t>
  </si>
  <si>
    <t>03 4 04 00000</t>
  </si>
  <si>
    <t>Проведение мероприятий по обеспечению пожарной безопасности в административных зданиях</t>
  </si>
  <si>
    <t>03 4 04 00001</t>
  </si>
  <si>
    <t>03 4 05 00000</t>
  </si>
  <si>
    <t>03 4 05 00001</t>
  </si>
  <si>
    <t>Основное мероприятие "Развитие и модернизация системы коллективного оповещения, ее техническое обслуживание"</t>
  </si>
  <si>
    <t>Техническое обслуживание местной системы коллективного оповещения</t>
  </si>
  <si>
    <t>Выполнение работ по монтажу и пуско-наладке местной беспроводной системы коллективного оповещения</t>
  </si>
  <si>
    <t>03 3 02 00000</t>
  </si>
  <si>
    <t>03 3 02 00001</t>
  </si>
  <si>
    <t>03 3 02 00002</t>
  </si>
  <si>
    <t>03 3 02 00003</t>
  </si>
  <si>
    <t>03 4 01 000А5</t>
  </si>
  <si>
    <t>Основное мероприятие "Обеспечение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Реутов"</t>
  </si>
  <si>
    <t>Мероприятия по обеспечению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</si>
  <si>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 xml:space="preserve">Основное мероприятие "Снижение количества преступлений, совершенных на территории города. Обеспечение деятельности общественных объединений правоохранительной направленности" </t>
  </si>
  <si>
    <t>Мероприятия по проведению профилактики и предупреждения проявлений экстремизма</t>
  </si>
  <si>
    <t>03 4 01 000А7</t>
  </si>
  <si>
    <t>03 1 04 000А1</t>
  </si>
  <si>
    <t>Основное мероприятие "Реализация и обеспечение плана гражданской обороны и защиты населения городского округа Реутов Московской области"</t>
  </si>
  <si>
    <t>03 5 03 00000</t>
  </si>
  <si>
    <t>03 5 03 00001</t>
  </si>
  <si>
    <t>Основное мероприятие "Повышение обустройства автомобильных дорог местного значения"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</si>
  <si>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</si>
  <si>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11 2 01 S2190</t>
  </si>
  <si>
    <t>Мероприятия на комплексное благоустройство парковых территорий</t>
  </si>
  <si>
    <t>10 2 01 60820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</si>
  <si>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</si>
  <si>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11 1 01 000А1</t>
  </si>
  <si>
    <t>Подпрограмма "Обеспечение жильем молодых семей"</t>
  </si>
  <si>
    <t>10 1 00 00000</t>
  </si>
  <si>
    <t>10 1 01 00000</t>
  </si>
  <si>
    <t>04 К 00 00000</t>
  </si>
  <si>
    <t>Подпрограмма "Развитие архивного дела в городском округе Реутов"</t>
  </si>
  <si>
    <t>04 К 01 00000</t>
  </si>
  <si>
    <t>04 К 01 60690</t>
  </si>
  <si>
    <t>Основное мероприятие "Увеличение количества архивных документов, находящихся в условиях, обеспечивающих их постоянное (вечное) и долговременное хранение в муниципальном архиве городского округа Реутов"</t>
  </si>
  <si>
    <t>Муниципальная программа городского округа Реутов "Цифровой городской округ Реутов" на 2018-2022 годы</t>
  </si>
  <si>
    <t>Подпрограмма "Развитие информационной и технической инфраструктуры экосистемы цифровой экономики муниципального образования городской округ Реутов" на срок 2018-2022 годы</t>
  </si>
  <si>
    <t>14 1 00 00000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</si>
  <si>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2018-2022 годы"</t>
  </si>
  <si>
    <t>14 2 00 00000</t>
  </si>
  <si>
    <t>14 2 01 00000</t>
  </si>
  <si>
    <t>14 2 01 01159</t>
  </si>
  <si>
    <t>Основное мероприятие "Увеличение доли оборота малых  и средних предприятий в общем обороте по полному кругу предприятий"</t>
  </si>
  <si>
    <t>Основное мероприятие "Обеспечение деятельности учреждений по работе с молодежью и повышение качества оказываемых муниципальных услуг "</t>
  </si>
  <si>
    <t>Предоставление субсидии на выполнение муниципального задания Муниципального учреждения по работе с молодежью "Подростково-молодежный центр"</t>
  </si>
  <si>
    <t>02 4 02 00000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</si>
  <si>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молодежи"</t>
  </si>
  <si>
    <t>02 4 02 00001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</si>
  <si>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</si>
  <si>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02 4 03 00000</t>
  </si>
  <si>
    <t>02 4 03 00001</t>
  </si>
  <si>
    <t>Основное мероприятие "Предупреждение террористических акций и повышение степени антитеррористической защищённости социально значимых объектов и мест с массовым пребыванием людей"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</si>
  <si>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по профилактике терроризма и экстремизма</t>
  </si>
  <si>
    <t>Основное мероприятие "Обеспечение деятельности муниципального казенного учреждения "Единая дежурная диспетчерская служба города Реутов" и системы "112""</t>
  </si>
  <si>
    <t>Проведение мероприятий по обеспечению пожарной безопасности на объектах образования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</si>
  <si>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</si>
  <si>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Основное мероприятие "Ремонт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найма"</t>
  </si>
  <si>
    <t>10 2 02 00000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</si>
  <si>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 </t>
  </si>
  <si>
    <t>10 2 02 00001</t>
  </si>
  <si>
    <t>Основное мероприятие "Оказание социальной поддержки отдельным категориям граждан"</t>
  </si>
  <si>
    <t>Основное мероприятие "Организация работы по трудовой занятости подростков в дни школьных каникул"</t>
  </si>
  <si>
    <t>11 2 02 00000</t>
  </si>
  <si>
    <t>11 2 02 S2190</t>
  </si>
  <si>
    <t>Основное мероприятие "Повышение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Реутов"</t>
  </si>
  <si>
    <t>Основное мероприятие "Организация исполнения государственных полномочий по предоставлению гражданам жилищных субсидий на оплату жилого помещения и коммунальных услуг"</t>
  </si>
  <si>
    <t>Основное мероприятие "Обеспечение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</si>
  <si>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</si>
  <si>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Основное мероприятие "Мониторинг окружающей среды, определение степени загрязнения окружающей среды"</t>
  </si>
  <si>
    <t>Мероприятия в области экологии и охраны окружающей среды</t>
  </si>
  <si>
    <t>06 0 03 00000</t>
  </si>
  <si>
    <t>Основное мероприятие "Профилактические мероприятия по содержанию мест массового отдыха и пребывания населения"</t>
  </si>
  <si>
    <t>06 0 03 00001</t>
  </si>
  <si>
    <t>06 0 03 60870</t>
  </si>
  <si>
    <t>06 0 04 00000</t>
  </si>
  <si>
    <t>Основное мероприятие "Увеличение фактической площади озелененых территорий городского округа Реутов"</t>
  </si>
  <si>
    <t>06 0 04 00059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</si>
  <si>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</si>
  <si>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Подпрограмма "Развитие имущественного комплекса городского округа Реутов на 2018-2022 годы"</t>
  </si>
  <si>
    <t>Основное мероприятие "Увеличение поступлений средств в бюджет городского округа Реутов от использования и распоряжения имуществом находящимся в собственности городского округа Реутов"</t>
  </si>
  <si>
    <t>05 1 01 00001</t>
  </si>
  <si>
    <t>05 1 02 00000</t>
  </si>
  <si>
    <t>Основное мероприятие "Повышение эффективности использования имущества и оптимизация структуры собственности городского округа Реутов"</t>
  </si>
  <si>
    <t>05 1 02 00001</t>
  </si>
  <si>
    <t>05 1 02 00002</t>
  </si>
  <si>
    <t>05 2 00 00000</t>
  </si>
  <si>
    <t>Подпрограмма "Обеспечение инфраструктуры органов местного самоуправления городского округа Реутов на 2018-2022 годы"</t>
  </si>
  <si>
    <t>05 2 01 00000</t>
  </si>
  <si>
    <t>05 2 01 01059</t>
  </si>
  <si>
    <t>05 2 01 01159</t>
  </si>
  <si>
    <t>Подпрограмма "Совершенствование муниципальной службы городского округа Реутов Московской области на 2018-2022 годы"</t>
  </si>
  <si>
    <t>05 3 04 00000</t>
  </si>
  <si>
    <t>Основное мероприятие "Совершенствование мотивации муниципальных служащих"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</si>
  <si>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</si>
  <si>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05 3 04 00001</t>
  </si>
  <si>
    <t>Основное мероприятие "Совершенствование профессионального развития муниципальных служащих городского округа Реутов"</t>
  </si>
  <si>
    <t>05 3 05 00000</t>
  </si>
  <si>
    <t>05 3 05 00095</t>
  </si>
  <si>
    <t>Организация работы по повышению квалификации муниципальных служащих</t>
  </si>
  <si>
    <t xml:space="preserve">Обеспечивающая подпрограмма </t>
  </si>
  <si>
    <t>Основное мероприятие "Создание условий для реализации полномочий органа местного самоуправления (Администрации городского округа Реутов), и подведомственных учреждений"</t>
  </si>
  <si>
    <t>05 5 01 00001</t>
  </si>
  <si>
    <t>05 5 01 00095</t>
  </si>
  <si>
    <t>05 5 01 60700</t>
  </si>
  <si>
    <t>Подпрограмма "Территориальное развитие (градостроительство и землеустройство) на 2018-2022 годы"</t>
  </si>
  <si>
    <t>Разработка и реализация концепций пешеходных улиц и общественных пространств</t>
  </si>
  <si>
    <t>Основное мероприятие "Централизация бюджетного (бухгалтерского) учета органов местного самоуправления и учреждений, подведомственных Администрации города Реутов"</t>
  </si>
  <si>
    <t>05 2 02 00000</t>
  </si>
  <si>
    <t>05 2 02 01259</t>
  </si>
  <si>
    <t>05 2 02 62140</t>
  </si>
  <si>
    <t>Основное мероприятие "Безопасность дорожного движения"</t>
  </si>
  <si>
    <t>Основное мероприятие "Капитальный ремонт и (или) ремонт автомобильных дорог общего пользования местного значения"</t>
  </si>
  <si>
    <t>07 3 03 00000</t>
  </si>
  <si>
    <t>07 3 03 00001</t>
  </si>
  <si>
    <t>Ремонт ливневой канализации</t>
  </si>
  <si>
    <t>07 3 01 00001</t>
  </si>
  <si>
    <t>Подпрограмма "Благоустройство территории городского округа Реутов"</t>
  </si>
  <si>
    <t>08 Б 00 00000</t>
  </si>
  <si>
    <t>Основное мероприятие "Создание условий для благоустройства территорий городского округа Реутов"</t>
  </si>
  <si>
    <t>08 Б 01 00000</t>
  </si>
  <si>
    <t>08 Б 01 00059</t>
  </si>
  <si>
    <t>Содержание детских, спортивных площадок, площадок для выгула собак</t>
  </si>
  <si>
    <t>08 Б 01 00002</t>
  </si>
  <si>
    <t>Основное мероприятие "Формирование комфортной городской световой среды"</t>
  </si>
  <si>
    <t>08 Б 02 00000</t>
  </si>
  <si>
    <t>Расходы на оплату электроэнергии систем уличного освещения</t>
  </si>
  <si>
    <t>08 Б 02 00001</t>
  </si>
  <si>
    <t>08 В 00 00000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</si>
  <si>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округа Реутов"</t>
  </si>
  <si>
    <t>08 В 01 00000</t>
  </si>
  <si>
    <t>08 В 01 00001</t>
  </si>
  <si>
    <t>08 В 01 00002</t>
  </si>
  <si>
    <t>Основное мероприятие "Обеспечение учета всего объема потребляемых энергетических ресурсов"</t>
  </si>
  <si>
    <t>09 1 01 00000</t>
  </si>
  <si>
    <t>09 1 01 00002</t>
  </si>
  <si>
    <t>Ежегодная актуализация схем теплоснабжения, водоснабжения, водоотведения города</t>
  </si>
  <si>
    <t>09 1 01 00003</t>
  </si>
  <si>
    <t>Подпрограмма "Создание условий для обеспечения качественными жилищно-коммунальными услугами"</t>
  </si>
  <si>
    <t>09 1 00 00000</t>
  </si>
  <si>
    <t>09 3 00 00000</t>
  </si>
  <si>
    <t>09 3 01 00000</t>
  </si>
  <si>
    <t>09 3 01 62670</t>
  </si>
  <si>
    <t xml:space="preserve">Муниципальная программа городского округа Реутов "Развитие инженерной инфраструктуры и энергоэффективности" на 2018-2022 годы"
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</si>
  <si>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</si>
  <si>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</si>
  <si>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13 0 01 00004</t>
  </si>
  <si>
    <t>Комплексное благоустройство парковочного пространства</t>
  </si>
  <si>
    <t>07 3 02 00000</t>
  </si>
  <si>
    <t>Основное мероприятие "Увеличение парковочного пространства"</t>
  </si>
  <si>
    <t xml:space="preserve">07 3 02 00003 </t>
  </si>
  <si>
    <t>Подпрограмма "Создание условий для обеспечения комфортного проживания жителей в многоквартирных домах на территории городского округа Реутов"</t>
  </si>
  <si>
    <t>Основное мероприятие "Организация деятельности МФЦ"</t>
  </si>
  <si>
    <t>Реализация мероприятий по обеспечению жильем молодых семей</t>
  </si>
  <si>
    <t>10 1 01 L4970</t>
  </si>
  <si>
    <t>Обеспечение деятельности общественных организаций правоохранительной направленности</t>
  </si>
  <si>
    <t>Основное мероприятие "Профилактика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веществ"</t>
  </si>
  <si>
    <t>03 1 03 00003</t>
  </si>
  <si>
    <t>12 1 03 S2130</t>
  </si>
  <si>
    <t>Основное мероприятие "Информирование населения муниципального образования посредством наружной рекламы"</t>
  </si>
  <si>
    <t>13 0 02 00002</t>
  </si>
  <si>
    <t>13 0 02 00003</t>
  </si>
  <si>
    <t>01 2 00 00000</t>
  </si>
  <si>
    <t>01 2 02 00000</t>
  </si>
  <si>
    <t>01 2 02 L5250</t>
  </si>
  <si>
    <t>Подпрограмма "Повышение инвестиционной привлекательности"</t>
  </si>
  <si>
    <t>Осуществление мероприятий по реализации стратегии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</si>
  <si>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их числа"</t>
  </si>
  <si>
    <t>Основное мероприятие "Увеличение общего количества посетителей муниципальных музеев"</t>
  </si>
  <si>
    <t>Основное мероприятие "Обеспечение роста числа посетителей библиотек городского округа Реутов"</t>
  </si>
  <si>
    <t>Основное мероприятие "Организация культурно-досуговой работы в городском округе Реутов"</t>
  </si>
  <si>
    <t>Оказание муниципальных  услуг по организации деятельности культурно-досуговых учреждений и клубных формирований самодеятельного народного творчества</t>
  </si>
  <si>
    <t>Подпрограмма "Энергосбережение и повышение энергетической эффективности"</t>
  </si>
  <si>
    <t>Основное мероприятие "Расширение практики применения энергосберегающих технологий при модернизации, реконструкции и капитальном ремонте основных фондов"</t>
  </si>
  <si>
    <t>Модернизация систем уличного освещения</t>
  </si>
  <si>
    <t>09 2 00 00000</t>
  </si>
  <si>
    <t>09 2 01 00000</t>
  </si>
  <si>
    <t>09 2 01 00001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</si>
  <si>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</si>
  <si>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</si>
  <si>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</si>
  <si>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</si>
  <si>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</si>
  <si>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05 6 02 00000</t>
  </si>
  <si>
    <t>Основное мероприятие "Территория для жизни (благоустройство территорий: улиц, общественных пространств, пешеходных улиц, скверов, парков)"</t>
  </si>
  <si>
    <t>05 6 02 00001</t>
  </si>
  <si>
    <t>Основное мероприятие "Проведение мероприятий по увеличению рабочих мест на территории городского округа Реутов"</t>
  </si>
  <si>
    <t>Основное мероприятие "Обеспечение эффективного выполнения полномочий Отдела культуры и молодежной политики Администрации города Реутов"</t>
  </si>
  <si>
    <t>Основное мероприятие "Увеличение количества жителей города Реутов, вовлеченных в систематические занятия физической культурой и спортом"</t>
  </si>
  <si>
    <t>Основное мероприятие "Повышение эффективности управления муниципальными финансами и использования муниципального имущества при реализации муниципальной программы"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</si>
  <si>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СМИ, выходящих на территории муниципального образования</t>
  </si>
  <si>
    <t>Информирование населения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</t>
  </si>
  <si>
    <t>Информирование населения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в электронных СМИ, распространяемых в сети Интернет (сетевых изданиях). Ведение информационных ресурсов и баз данных муниципального образования Московской области</t>
  </si>
  <si>
    <t>Информирование населения муниципального образования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</t>
  </si>
  <si>
    <t>Приведение в соответствие количества и фактического расположения рекламных конструкций на территории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</si>
  <si>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>07 3 01 S0240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</si>
  <si>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</si>
  <si>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</si>
  <si>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Осуществление государственных полномочий Московской области  в области земельных отношений</t>
  </si>
  <si>
    <t>05 5 01 60830</t>
  </si>
  <si>
    <t>в том числе за счет субвенции:</t>
  </si>
  <si>
    <t>Подготовка основания, приобретение и установка скейт-парков в муниципальных образованиях Московской области</t>
  </si>
  <si>
    <t>Проведение выборов и референдумов</t>
  </si>
  <si>
    <t>99 0 00 00107</t>
  </si>
  <si>
    <t>Подпрограмма "Комфортная городская среда"</t>
  </si>
  <si>
    <t>08 А 00 00000</t>
  </si>
  <si>
    <t>Основное мероприятие "Комплексное благоустройство дворовых территорий городского округа Реутов"</t>
  </si>
  <si>
    <t>08 А 02 00000</t>
  </si>
  <si>
    <t>08 В 01 S0950</t>
  </si>
  <si>
    <t>Предоставление доступа к электронным сервисам цифровой инфраструктуры в сфере жилищно-коммунального хозяйства</t>
  </si>
  <si>
    <t xml:space="preserve">                 к Решению Совета депутатов</t>
  </si>
  <si>
    <t xml:space="preserve">                 от ___________ № __________</t>
  </si>
  <si>
    <t>Основное мероприятие "Благоустройство общественных территорий городского округа Реутов"</t>
  </si>
  <si>
    <t>Благоустройство общественных территорий</t>
  </si>
  <si>
    <t>Федеральный проект "Формирование комфортной городской среды"</t>
  </si>
  <si>
    <t>08 А 01 00000</t>
  </si>
  <si>
    <t>08 А 01 00001</t>
  </si>
  <si>
    <t>08 А 01 00002</t>
  </si>
  <si>
    <t>08 А F2 00000</t>
  </si>
  <si>
    <t>08 А 01 00004</t>
  </si>
  <si>
    <t xml:space="preserve">08 Б F2 00000 </t>
  </si>
  <si>
    <t>Федеральный проект "Цифровое государственное управление"</t>
  </si>
  <si>
    <t>14 1 D6 00000</t>
  </si>
  <si>
    <t>Основное мероприятие "Организация мероприятий по развитию молодежных общественных организаций и добровольческой деятельности"</t>
  </si>
  <si>
    <t>02 4 04 00000</t>
  </si>
  <si>
    <t>Организация мероприятий по развитию молодежных общественных организаций и добровольческой деятельности</t>
  </si>
  <si>
    <t>02 4 04 00001</t>
  </si>
  <si>
    <t>Создание новых и (или) благоустройство существующих парков культуры и отдыха</t>
  </si>
  <si>
    <t>Дополнительные мероприятия по развитию жилищно-коммунального хозяйства и социально культурной сферы</t>
  </si>
  <si>
    <t>02 2 01 04400</t>
  </si>
  <si>
    <t>12 1 03 04400</t>
  </si>
  <si>
    <t>12 2 04 04400</t>
  </si>
  <si>
    <t>Федеральный проект "Информационная инфраструктура"</t>
  </si>
  <si>
    <t>14 1 D2 00000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</si>
  <si>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</si>
  <si>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14 1 D2 00003</t>
  </si>
  <si>
    <t>Обеспечение оборудованием и поддержание его работоспособности</t>
  </si>
  <si>
    <t>14 1 D2 00005</t>
  </si>
  <si>
    <t>Федеральный проект "Информационная безопасность"</t>
  </si>
  <si>
    <t>14 1 D4 00000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</si>
  <si>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</si>
  <si>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14 1 D4 00001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</si>
  <si>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</si>
  <si>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14 1 D6 00002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</si>
  <si>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</si>
  <si>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14 1 D6 00003</t>
  </si>
  <si>
    <t xml:space="preserve">Комплексное благоустройство дворовых территорий </t>
  </si>
  <si>
    <t>08 А 02 00004</t>
  </si>
  <si>
    <t>Ремонт резинового покрытия на детских игровых и спортивных площадках</t>
  </si>
  <si>
    <t>08 Б 01 00004</t>
  </si>
  <si>
    <t xml:space="preserve">08 Б F2 S2630 </t>
  </si>
  <si>
    <t>Исполнение судебных актов</t>
  </si>
  <si>
    <t xml:space="preserve">Выполнение работ по инженерно-геодезическим изысканиям (топографическая съемка) по строительству детского сада на 140 мест по адресу: Московская область, г.Реутов, ул.Котовского, д.10 </t>
  </si>
  <si>
    <t>12 1 01 00012</t>
  </si>
  <si>
    <t>Разработка проекта организации дорожного движения в городском округе Реутов Московской области</t>
  </si>
  <si>
    <t>Укрепление материально - технической базы муниципальных учреждений культуры, подведомственных Отделу культуры и молодежной политики Администрации города Реутов</t>
  </si>
  <si>
    <t>04 Д 01 00005</t>
  </si>
  <si>
    <t>12 3 04 00010</t>
  </si>
  <si>
    <t>07 1 01 00006</t>
  </si>
  <si>
    <t>12 3 04 04400</t>
  </si>
  <si>
    <t>Устройство (модернизация) обязательных элементов детских игровых и спортивных площадок</t>
  </si>
  <si>
    <t>08 А 02 00001</t>
  </si>
  <si>
    <t>04 Д 01 04400</t>
  </si>
  <si>
    <t>Разработка проектов по комплексному благоустройству мини-скверов на территории городского округа Реутов</t>
  </si>
  <si>
    <t>08 А 01 00005</t>
  </si>
  <si>
    <t>Геодезические изыскания и проектирование капитального ремонта с расширением ул. Гагарина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</si>
  <si>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</si>
  <si>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Организация летних молодежных отрядов труда и отдыха</t>
  </si>
  <si>
    <t>Поставка элементов электропитания для оснащения автономных дымовых пожарных извещателей, установленных в помещениях, в которых проживают многодетные семьи и семьи, попавшие в трудную жизненную ситуацию</t>
  </si>
  <si>
    <t>03 4 01 00011</t>
  </si>
  <si>
    <t>Строительство (реконструкция) объектов культуры (Дом культуры в городском округе Реутов, ул. Южная)</t>
  </si>
  <si>
    <t>04 Д А1 00000</t>
  </si>
  <si>
    <t>Федеральный проект "Культурная среда"</t>
  </si>
  <si>
    <t>Выполнение работ по 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 в ходе выполнения подрядных работ ремонта 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</t>
  </si>
  <si>
    <t>Ремонт тротуаров</t>
  </si>
  <si>
    <t>Ремонт автомобильных дорог общего пользования местного значения</t>
  </si>
  <si>
    <t>07 3 01 00003</t>
  </si>
  <si>
    <t>07 3 01 00004</t>
  </si>
  <si>
    <t>07 3 01 00005</t>
  </si>
  <si>
    <t xml:space="preserve">Обустройство искусственных дорожных неровностей </t>
  </si>
  <si>
    <t>07 1 01 00005</t>
  </si>
  <si>
    <t>08 Б F2 00006</t>
  </si>
  <si>
    <t xml:space="preserve">08 Б F2 S1580 </t>
  </si>
  <si>
    <t>Софинансирование работ по капитальному ремонту и ремонту автомобильных дорог общего пользования местного значения</t>
  </si>
  <si>
    <t>Ремонт подъездов в многоквартирных домах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</si>
  <si>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</si>
  <si>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12 1 P2 00000</t>
  </si>
  <si>
    <t>Федеральный проект "Спорт - норма жизни"</t>
  </si>
  <si>
    <t>02 2 P5 00000</t>
  </si>
  <si>
    <t xml:space="preserve">08 Б F2 S1590 </t>
  </si>
  <si>
    <t>Обустройство и установка детских игровых площадок на территории парков культуры и отдыха Московской области</t>
  </si>
  <si>
    <t>Обустройство и установка детских игровых площадок на территории муниципальных образований Московской области</t>
  </si>
  <si>
    <t>Установка индивидуальных приборов учета в муниципальных квартирах
 (ГВС, ХВС, электрической энергии)</t>
  </si>
  <si>
    <t>14 1 D6 S0940</t>
  </si>
  <si>
    <t>12 1 P2 S2330</t>
  </si>
  <si>
    <t>02 2 P5 S1140</t>
  </si>
  <si>
    <t>04 Д А1 S4210</t>
  </si>
  <si>
    <t>02 2 01 00004</t>
  </si>
  <si>
    <t>Мероприятия, направленные на  эксплуатацию спортивных площадок в соответствии со стандартами их использования</t>
  </si>
  <si>
    <t xml:space="preserve">Составление (изменение) списков кандидатов в присяжные заседатели федеральных судов общей юрисдикции в Российской Федерации                                                                                                                     </t>
  </si>
  <si>
    <t>99 0 00 51200</t>
  </si>
  <si>
    <t>Закупка товаров, работ и услуг для государственных (муниципальных) нужд</t>
  </si>
  <si>
    <t>Основное мероприятие "Модернизация и укрепление материально-технической базы объектов культуры путем строительства, реконструкции, проведения капитального ремонта, технического переоснащения муниципальных учреждений культуры современным непроизводственным оборудованием"</t>
  </si>
  <si>
    <t>04 Д 01 00000</t>
  </si>
  <si>
    <t>Реализация отдельных мероприятий муниципальных программ</t>
  </si>
  <si>
    <t>12 3 04 61430</t>
  </si>
  <si>
    <t>12 3 01 61430</t>
  </si>
  <si>
    <t>Расходы за счет премии по результатам мониторинга и оценки качества управления муниципальными финансами в Московской области</t>
  </si>
  <si>
    <t>03 1 02 63500</t>
  </si>
  <si>
    <t>14 1 D2 63500</t>
  </si>
  <si>
    <t>14 1 D4 63500</t>
  </si>
  <si>
    <t>14 1 D6 63500</t>
  </si>
  <si>
    <t>Устройство и капитальный ремонт электросетевого хозяйства, систем наружного  освещения в рамках реализации приоритетного проекта «Светлый город»</t>
  </si>
  <si>
    <t>Выплата заработной платы в муниципальных дошкольных и общеобразовательных организациях за счет иных межбюджетных трансфертов в форме дотаций</t>
  </si>
  <si>
    <t>12 1 03 65010</t>
  </si>
  <si>
    <t>12 2 01 65010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</si>
  <si>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</si>
  <si>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14 2 01 S0140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</si>
  <si>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</si>
  <si>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14 2 01 S0650</t>
  </si>
  <si>
    <t>Устройство и капитальный ремонт электросетевого хозяйства, систем наружного  освещения в рамках реализации приоритетного проекта «Светлый город» за счет средств местного бюджета</t>
  </si>
  <si>
    <t xml:space="preserve">08 Б F2 72630 </t>
  </si>
  <si>
    <t>08 А F2 00006</t>
  </si>
  <si>
    <t>12 2 01 00359</t>
  </si>
  <si>
    <t xml:space="preserve">                 городского округа Реутов</t>
  </si>
  <si>
    <t>Исполнено</t>
  </si>
  <si>
    <t>Процент исполнен</t>
  </si>
  <si>
    <t xml:space="preserve">                 Приложение № 4</t>
  </si>
  <si>
    <t>Муниципальная программа городского округа Реутов "Формирование комфортной городской среды"  на 2018-2022 годы"</t>
  </si>
  <si>
    <t>Капитальный ремонт систем наружного и архитектурно-художественного освещения в рамках реализации приоритетного проекта "Светлый город"</t>
  </si>
  <si>
    <t>Исполнение распределения бюджетных ассигнований по целевым статьям (муниципальным программам городского округа Реутов Московской области и непрограммным направлениям деятельности),                                                                                                      группам и подгруппам видов расходов классификации расходов 
бюджета городского округа Реутов Московской области за 2019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</si>
</sst>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2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b/>
      <sz val="12"/>
      <name val="Times New Roman"/>
      <family val="1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8">
    <xf numFmtId="0" fontId="0" fillId="0" borderId="0" xfId="0"/>
    <xf numFmtId="0" fontId="0" fillId="0" borderId="0" xfId="0" applyFont="1"/>
    <xf numFmtId="0" fontId="0" fillId="0" borderId="0" xfId="0" applyAlignment="1"/>
    <xf numFmtId="0" fontId="4" fillId="0" borderId="0" xfId="0" applyFont="1"/>
    <xf numFmtId="0" fontId="5" fillId="0" borderId="0" xfId="0" applyFont="1"/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12" fillId="0" borderId="0" xfId="0" applyFont="1" applyAlignment="1"/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5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17" fillId="0" borderId="0" xfId="0" applyFont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right"/>
    </xf>
    <xf numFmtId="0" fontId="7" fillId="0" borderId="1" xfId="0" quotePrefix="1" applyFont="1" applyFill="1" applyBorder="1" applyAlignment="1">
      <alignment horizontal="right"/>
    </xf>
    <xf numFmtId="0" fontId="8" fillId="0" borderId="1" xfId="0" quotePrefix="1" applyFont="1" applyFill="1" applyBorder="1" applyAlignment="1">
      <alignment horizontal="right"/>
    </xf>
    <xf numFmtId="0" fontId="4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horizontal="right"/>
    </xf>
    <xf numFmtId="0" fontId="8" fillId="0" borderId="1" xfId="0" quotePrefix="1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right"/>
    </xf>
    <xf numFmtId="0" fontId="7" fillId="0" borderId="1" xfId="0" quotePrefix="1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11" fillId="0" borderId="1" xfId="0" quotePrefix="1" applyFont="1" applyBorder="1" applyAlignment="1">
      <alignment horizontal="right"/>
    </xf>
    <xf numFmtId="0" fontId="4" fillId="0" borderId="1" xfId="0" applyNumberFormat="1" applyFont="1" applyBorder="1" applyAlignment="1">
      <alignment vertical="top" wrapText="1"/>
    </xf>
    <xf numFmtId="0" fontId="11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right"/>
    </xf>
    <xf numFmtId="49" fontId="11" fillId="0" borderId="1" xfId="0" applyNumberFormat="1" applyFont="1" applyBorder="1" applyAlignment="1">
      <alignment horizontal="right"/>
    </xf>
    <xf numFmtId="0" fontId="4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9" fillId="0" borderId="1" xfId="0" applyFont="1" applyBorder="1"/>
    <xf numFmtId="0" fontId="8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13" fillId="0" borderId="1" xfId="0" quotePrefix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11" fillId="0" borderId="1" xfId="0" quotePrefix="1" applyFont="1" applyFill="1" applyBorder="1" applyAlignment="1">
      <alignment horizontal="right"/>
    </xf>
    <xf numFmtId="0" fontId="1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8" fillId="0" borderId="1" xfId="0" quotePrefix="1" applyFont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vertical="top" wrapText="1"/>
    </xf>
    <xf numFmtId="49" fontId="1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49" fontId="4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wrapText="1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0" xfId="0" applyNumberFormat="1" applyFont="1" applyAlignment="1">
      <alignment horizontal="right"/>
    </xf>
    <xf numFmtId="0" fontId="21" fillId="0" borderId="0" xfId="0" applyFont="1"/>
    <xf numFmtId="4" fontId="8" fillId="0" borderId="1" xfId="0" quotePrefix="1" applyNumberFormat="1" applyFont="1" applyFill="1" applyBorder="1" applyAlignment="1">
      <alignment horizontal="right"/>
    </xf>
    <xf numFmtId="4" fontId="7" fillId="0" borderId="1" xfId="0" quotePrefix="1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8" fillId="0" borderId="1" xfId="0" quotePrefix="1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4" fillId="0" borderId="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11" fillId="0" borderId="1" xfId="0" quotePrefix="1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11" fillId="0" borderId="1" xfId="0" quotePrefix="1" applyNumberFormat="1" applyFont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/>
    <xf numFmtId="2" fontId="4" fillId="0" borderId="0" xfId="0" applyNumberFormat="1" applyFont="1" applyFill="1"/>
    <xf numFmtId="0" fontId="0" fillId="0" borderId="0" xfId="0" applyFill="1"/>
    <xf numFmtId="0" fontId="1" fillId="0" borderId="0" xfId="0" applyFont="1" applyFill="1" applyAlignment="1"/>
    <xf numFmtId="0" fontId="17" fillId="0" borderId="0" xfId="0" applyFont="1" applyFill="1" applyAlignment="1"/>
    <xf numFmtId="0" fontId="1" fillId="0" borderId="0" xfId="0" applyFont="1" applyFill="1" applyAlignment="1">
      <alignment horizontal="left"/>
    </xf>
    <xf numFmtId="0" fontId="0" fillId="0" borderId="0" xfId="0" applyFont="1" applyFill="1" applyAlignment="1"/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2" fontId="3" fillId="0" borderId="0" xfId="0" applyNumberFormat="1" applyFont="1" applyFill="1" applyAlignment="1">
      <alignment horizontal="right"/>
    </xf>
    <xf numFmtId="0" fontId="21" fillId="0" borderId="0" xfId="0" applyFont="1" applyFill="1"/>
    <xf numFmtId="4" fontId="3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right"/>
    </xf>
    <xf numFmtId="2" fontId="19" fillId="0" borderId="0" xfId="0" applyNumberFormat="1" applyFont="1" applyFill="1" applyAlignment="1">
      <alignment horizontal="right"/>
    </xf>
    <xf numFmtId="0" fontId="9" fillId="0" borderId="1" xfId="0" applyFont="1" applyFill="1" applyBorder="1" applyAlignment="1">
      <alignment wrapText="1"/>
    </xf>
    <xf numFmtId="4" fontId="7" fillId="0" borderId="1" xfId="0" quotePrefix="1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4" fillId="0" borderId="1" xfId="0" quotePrefix="1" applyNumberFormat="1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4" fillId="0" borderId="1" xfId="0" quotePrefix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" fontId="4" fillId="0" borderId="1" xfId="0" quotePrefix="1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3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58"/>
  <sheetViews>
    <sheetView tabSelected="1" workbookViewId="0">
      <selection activeCell="A6" sqref="A6:F6"/>
    </sheetView>
  </sheetViews>
  <sheetFormatPr defaultRowHeight="12"/>
  <cols>
    <col min="1" max="1" width="74.28515625" customWidth="1"/>
    <col min="2" max="2" width="14.85546875" customWidth="1"/>
    <col min="3" max="3" width="5.42578125" customWidth="1"/>
    <col min="4" max="4" width="14" style="64" customWidth="1"/>
    <col min="5" max="5" width="15.28515625" customWidth="1"/>
    <col min="6" max="6" width="12.42578125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7" s="143" customFormat="1" ht="12.75">
      <c r="B1" s="144"/>
      <c r="C1" s="145"/>
      <c r="D1" s="144" t="s">
        <v>693</v>
      </c>
      <c r="E1" s="145"/>
    </row>
    <row r="2" spans="1:7" s="143" customFormat="1" ht="12.75">
      <c r="B2" s="146"/>
      <c r="C2" s="147"/>
      <c r="D2" s="146" t="s">
        <v>576</v>
      </c>
      <c r="E2" s="147"/>
    </row>
    <row r="3" spans="1:7" s="143" customFormat="1" ht="12.75">
      <c r="B3" s="144"/>
      <c r="C3" s="147"/>
      <c r="D3" s="144" t="s">
        <v>690</v>
      </c>
      <c r="E3" s="147"/>
    </row>
    <row r="4" spans="1:7" s="143" customFormat="1" ht="12.75">
      <c r="B4" s="148"/>
      <c r="C4" s="147"/>
      <c r="D4" s="148" t="s">
        <v>577</v>
      </c>
      <c r="E4" s="147"/>
    </row>
    <row r="5" spans="1:7" s="143" customFormat="1"/>
    <row r="6" spans="1:7" s="143" customFormat="1" ht="88.5" customHeight="1">
      <c r="A6" s="185" t="s">
        <v>696</v>
      </c>
      <c r="B6" s="186"/>
      <c r="C6" s="186"/>
      <c r="D6" s="186"/>
      <c r="E6" s="187"/>
      <c r="F6" s="187"/>
    </row>
    <row r="7" spans="1:7" s="143" customFormat="1" ht="20.25" customHeight="1">
      <c r="A7" s="149"/>
      <c r="B7" s="150"/>
      <c r="C7" s="150"/>
      <c r="D7" s="151"/>
      <c r="F7" s="151" t="s">
        <v>0</v>
      </c>
    </row>
    <row r="8" spans="1:7" s="143" customFormat="1" ht="36.75" customHeight="1">
      <c r="A8" s="152" t="s">
        <v>1</v>
      </c>
      <c r="B8" s="153" t="s">
        <v>2</v>
      </c>
      <c r="C8" s="153" t="s">
        <v>3</v>
      </c>
      <c r="D8" s="153" t="s">
        <v>4</v>
      </c>
      <c r="E8" s="154" t="s">
        <v>691</v>
      </c>
      <c r="F8" s="155" t="s">
        <v>692</v>
      </c>
    </row>
    <row r="9" spans="1:7" s="143" customFormat="1" ht="13.5" customHeight="1">
      <c r="A9" s="156">
        <v>1</v>
      </c>
      <c r="B9" s="157">
        <v>2</v>
      </c>
      <c r="C9" s="157">
        <v>3</v>
      </c>
      <c r="D9" s="157">
        <v>4</v>
      </c>
      <c r="E9" s="158">
        <v>5</v>
      </c>
      <c r="F9" s="159">
        <v>6</v>
      </c>
    </row>
    <row r="10" spans="1:7" s="143" customFormat="1" ht="15.75">
      <c r="A10" s="160"/>
      <c r="B10" s="153"/>
      <c r="C10" s="153"/>
      <c r="D10" s="153"/>
      <c r="E10" s="161"/>
      <c r="F10" s="161"/>
    </row>
    <row r="11" spans="1:7" s="166" customFormat="1" ht="31.5">
      <c r="A11" s="162" t="s">
        <v>223</v>
      </c>
      <c r="B11" s="163" t="s">
        <v>5</v>
      </c>
      <c r="C11" s="67"/>
      <c r="D11" s="164">
        <f>SUM(D12,D21,D26)</f>
        <v>51192.4</v>
      </c>
      <c r="E11" s="126">
        <v>51192.37</v>
      </c>
      <c r="F11" s="82">
        <f t="shared" ref="F11:F12" si="0">E11/D11*100</f>
        <v>99.999941397551211</v>
      </c>
      <c r="G11" s="165"/>
    </row>
    <row r="12" spans="1:7" s="168" customFormat="1" ht="15.75">
      <c r="A12" s="84" t="s">
        <v>6</v>
      </c>
      <c r="B12" s="140" t="s">
        <v>7</v>
      </c>
      <c r="C12" s="68"/>
      <c r="D12" s="131">
        <f>SUM(D13,D17)</f>
        <v>2838.17</v>
      </c>
      <c r="E12" s="125">
        <f>E13+E17</f>
        <v>2838.16</v>
      </c>
      <c r="F12" s="82">
        <f t="shared" si="0"/>
        <v>99.999647660288133</v>
      </c>
      <c r="G12" s="63"/>
    </row>
    <row r="13" spans="1:7" s="143" customFormat="1" ht="31.5">
      <c r="A13" s="84" t="s">
        <v>409</v>
      </c>
      <c r="B13" s="140" t="s">
        <v>9</v>
      </c>
      <c r="C13" s="68"/>
      <c r="D13" s="131">
        <f>SUM(D14,)</f>
        <v>2238.17</v>
      </c>
      <c r="E13" s="125">
        <f>E14</f>
        <v>2238.16</v>
      </c>
      <c r="F13" s="82">
        <f>E13/D13*100</f>
        <v>99.999553206414163</v>
      </c>
      <c r="G13" s="63"/>
    </row>
    <row r="14" spans="1:7" s="143" customFormat="1" ht="47.25">
      <c r="A14" s="84" t="s">
        <v>224</v>
      </c>
      <c r="B14" s="140" t="s">
        <v>10</v>
      </c>
      <c r="C14" s="68"/>
      <c r="D14" s="131">
        <f>SUM(D15)</f>
        <v>2238.17</v>
      </c>
      <c r="E14" s="125">
        <f>E15</f>
        <v>2238.16</v>
      </c>
      <c r="F14" s="82">
        <f t="shared" ref="F14:F30" si="1">E14/D14*100</f>
        <v>99.999553206414163</v>
      </c>
      <c r="G14" s="63"/>
    </row>
    <row r="15" spans="1:7" s="143" customFormat="1" ht="15.75">
      <c r="A15" s="81" t="s">
        <v>8</v>
      </c>
      <c r="B15" s="140" t="s">
        <v>10</v>
      </c>
      <c r="C15" s="68">
        <v>800</v>
      </c>
      <c r="D15" s="131">
        <f>SUM(D16)</f>
        <v>2238.17</v>
      </c>
      <c r="E15" s="125">
        <v>2238.16</v>
      </c>
      <c r="F15" s="82">
        <f t="shared" si="1"/>
        <v>99.999553206414163</v>
      </c>
      <c r="G15" s="63"/>
    </row>
    <row r="16" spans="1:7" s="143" customFormat="1" ht="47.25">
      <c r="A16" s="93" t="s">
        <v>225</v>
      </c>
      <c r="B16" s="140" t="s">
        <v>10</v>
      </c>
      <c r="C16" s="68">
        <v>810</v>
      </c>
      <c r="D16" s="131">
        <v>2238.17</v>
      </c>
      <c r="E16" s="125">
        <v>2238.17</v>
      </c>
      <c r="F16" s="82">
        <f t="shared" si="1"/>
        <v>100</v>
      </c>
      <c r="G16" s="63"/>
    </row>
    <row r="17" spans="1:7" s="168" customFormat="1" ht="31.5">
      <c r="A17" s="84" t="s">
        <v>11</v>
      </c>
      <c r="B17" s="140" t="s">
        <v>12</v>
      </c>
      <c r="C17" s="68"/>
      <c r="D17" s="131">
        <f>SUM(D18)</f>
        <v>600</v>
      </c>
      <c r="E17" s="125">
        <f>E18</f>
        <v>600</v>
      </c>
      <c r="F17" s="82">
        <f t="shared" si="1"/>
        <v>100</v>
      </c>
      <c r="G17" s="63"/>
    </row>
    <row r="18" spans="1:7" s="143" customFormat="1" ht="47.25">
      <c r="A18" s="84" t="s">
        <v>13</v>
      </c>
      <c r="B18" s="140" t="s">
        <v>14</v>
      </c>
      <c r="C18" s="68"/>
      <c r="D18" s="131">
        <f>SUM(D19)</f>
        <v>600</v>
      </c>
      <c r="E18" s="125">
        <f>E19</f>
        <v>600</v>
      </c>
      <c r="F18" s="82">
        <f t="shared" si="1"/>
        <v>100</v>
      </c>
      <c r="G18" s="63"/>
    </row>
    <row r="19" spans="1:7" s="143" customFormat="1" ht="31.5">
      <c r="A19" s="81" t="s">
        <v>226</v>
      </c>
      <c r="B19" s="140" t="s">
        <v>14</v>
      </c>
      <c r="C19" s="68">
        <v>200</v>
      </c>
      <c r="D19" s="131">
        <f>SUM(D20)</f>
        <v>600</v>
      </c>
      <c r="E19" s="125">
        <f>E20</f>
        <v>600</v>
      </c>
      <c r="F19" s="82">
        <f t="shared" si="1"/>
        <v>100</v>
      </c>
      <c r="G19" s="63"/>
    </row>
    <row r="20" spans="1:7" s="143" customFormat="1" ht="31.5">
      <c r="A20" s="81" t="s">
        <v>15</v>
      </c>
      <c r="B20" s="140" t="s">
        <v>14</v>
      </c>
      <c r="C20" s="68">
        <v>240</v>
      </c>
      <c r="D20" s="131">
        <v>600</v>
      </c>
      <c r="E20" s="125">
        <v>600</v>
      </c>
      <c r="F20" s="82">
        <f t="shared" si="1"/>
        <v>100</v>
      </c>
      <c r="G20" s="63"/>
    </row>
    <row r="21" spans="1:7" s="168" customFormat="1" ht="15.75">
      <c r="A21" s="84" t="s">
        <v>531</v>
      </c>
      <c r="B21" s="119" t="s">
        <v>528</v>
      </c>
      <c r="C21" s="68"/>
      <c r="D21" s="131">
        <f t="shared" ref="D21:D22" si="2">SUM(D22)</f>
        <v>47983.43</v>
      </c>
      <c r="E21" s="131">
        <f>E22</f>
        <v>47983.43</v>
      </c>
      <c r="F21" s="82">
        <f t="shared" si="1"/>
        <v>100</v>
      </c>
      <c r="G21" s="63"/>
    </row>
    <row r="22" spans="1:7" s="143" customFormat="1" ht="31.5">
      <c r="A22" s="169" t="s">
        <v>552</v>
      </c>
      <c r="B22" s="119" t="s">
        <v>529</v>
      </c>
      <c r="C22" s="68"/>
      <c r="D22" s="131">
        <f t="shared" si="2"/>
        <v>47983.43</v>
      </c>
      <c r="E22" s="131">
        <f>E23</f>
        <v>47983.43</v>
      </c>
      <c r="F22" s="82">
        <f t="shared" si="1"/>
        <v>100</v>
      </c>
      <c r="G22" s="63"/>
    </row>
    <row r="23" spans="1:7" s="143" customFormat="1" ht="89.25" customHeight="1">
      <c r="A23" s="81" t="s">
        <v>532</v>
      </c>
      <c r="B23" s="119" t="s">
        <v>530</v>
      </c>
      <c r="C23" s="170"/>
      <c r="D23" s="131">
        <f>SUM(D24)</f>
        <v>47983.43</v>
      </c>
      <c r="E23" s="131">
        <f>E24</f>
        <v>47983.43</v>
      </c>
      <c r="F23" s="82">
        <f t="shared" si="1"/>
        <v>100</v>
      </c>
      <c r="G23" s="63"/>
    </row>
    <row r="24" spans="1:7" s="143" customFormat="1" ht="31.5">
      <c r="A24" s="76" t="s">
        <v>27</v>
      </c>
      <c r="B24" s="119" t="s">
        <v>530</v>
      </c>
      <c r="C24" s="77">
        <v>600</v>
      </c>
      <c r="D24" s="131">
        <f>SUM(D25,)</f>
        <v>47983.43</v>
      </c>
      <c r="E24" s="131">
        <f>E25</f>
        <v>47983.43</v>
      </c>
      <c r="F24" s="82">
        <f t="shared" si="1"/>
        <v>100</v>
      </c>
      <c r="G24" s="63"/>
    </row>
    <row r="25" spans="1:7" s="143" customFormat="1" ht="15.75">
      <c r="A25" s="76" t="s">
        <v>28</v>
      </c>
      <c r="B25" s="119" t="s">
        <v>530</v>
      </c>
      <c r="C25" s="68">
        <v>620</v>
      </c>
      <c r="D25" s="131">
        <v>47983.43</v>
      </c>
      <c r="E25" s="131">
        <v>47983.43</v>
      </c>
      <c r="F25" s="82">
        <f t="shared" si="1"/>
        <v>100</v>
      </c>
      <c r="G25" s="63"/>
    </row>
    <row r="26" spans="1:7" s="168" customFormat="1" ht="15.75">
      <c r="A26" s="93" t="s">
        <v>16</v>
      </c>
      <c r="B26" s="140" t="s">
        <v>17</v>
      </c>
      <c r="C26" s="68"/>
      <c r="D26" s="131">
        <f>SUM(D27)</f>
        <v>370.8</v>
      </c>
      <c r="E26" s="125">
        <f>E27</f>
        <v>370.8</v>
      </c>
      <c r="F26" s="82">
        <f t="shared" si="1"/>
        <v>100</v>
      </c>
      <c r="G26" s="63"/>
    </row>
    <row r="27" spans="1:7" s="143" customFormat="1" ht="31.5">
      <c r="A27" s="84" t="s">
        <v>18</v>
      </c>
      <c r="B27" s="140" t="s">
        <v>19</v>
      </c>
      <c r="C27" s="68"/>
      <c r="D27" s="131">
        <f>SUM(D28)</f>
        <v>370.8</v>
      </c>
      <c r="E27" s="125">
        <f>E28</f>
        <v>370.8</v>
      </c>
      <c r="F27" s="82">
        <f t="shared" si="1"/>
        <v>100</v>
      </c>
      <c r="G27" s="63"/>
    </row>
    <row r="28" spans="1:7" s="143" customFormat="1" ht="47.25">
      <c r="A28" s="84" t="s">
        <v>20</v>
      </c>
      <c r="B28" s="140" t="s">
        <v>21</v>
      </c>
      <c r="C28" s="68"/>
      <c r="D28" s="131">
        <f>SUM(D29)</f>
        <v>370.8</v>
      </c>
      <c r="E28" s="125">
        <f>E29</f>
        <v>370.8</v>
      </c>
      <c r="F28" s="82">
        <f t="shared" si="1"/>
        <v>100</v>
      </c>
      <c r="G28" s="63"/>
    </row>
    <row r="29" spans="1:7" s="143" customFormat="1" ht="31.5">
      <c r="A29" s="81" t="s">
        <v>226</v>
      </c>
      <c r="B29" s="140" t="s">
        <v>21</v>
      </c>
      <c r="C29" s="68">
        <v>200</v>
      </c>
      <c r="D29" s="131">
        <f>SUM(D30)</f>
        <v>370.8</v>
      </c>
      <c r="E29" s="125">
        <f>E30</f>
        <v>370.8</v>
      </c>
      <c r="F29" s="82">
        <f t="shared" si="1"/>
        <v>100</v>
      </c>
      <c r="G29" s="63"/>
    </row>
    <row r="30" spans="1:7" s="143" customFormat="1" ht="31.5">
      <c r="A30" s="81" t="s">
        <v>15</v>
      </c>
      <c r="B30" s="140" t="s">
        <v>21</v>
      </c>
      <c r="C30" s="68">
        <v>240</v>
      </c>
      <c r="D30" s="131">
        <v>370.8</v>
      </c>
      <c r="E30" s="125">
        <v>370.8</v>
      </c>
      <c r="F30" s="82">
        <f t="shared" si="1"/>
        <v>100</v>
      </c>
      <c r="G30" s="63"/>
    </row>
    <row r="31" spans="1:7" s="166" customFormat="1" ht="31.5">
      <c r="A31" s="162" t="s">
        <v>227</v>
      </c>
      <c r="B31" s="163" t="s">
        <v>22</v>
      </c>
      <c r="C31" s="67"/>
      <c r="D31" s="167">
        <f>SUM(D32,D46,D64,D75,D92,D99)</f>
        <v>138536.69</v>
      </c>
      <c r="E31" s="126">
        <v>138476.13</v>
      </c>
      <c r="F31" s="82">
        <f t="shared" ref="F31:F95" si="3">E31/D31*100</f>
        <v>99.95628594850939</v>
      </c>
      <c r="G31" s="165"/>
    </row>
    <row r="32" spans="1:7" s="143" customFormat="1" ht="31.5">
      <c r="A32" s="84" t="s">
        <v>231</v>
      </c>
      <c r="B32" s="140" t="s">
        <v>23</v>
      </c>
      <c r="C32" s="68"/>
      <c r="D32" s="131">
        <f>SUM(D33)</f>
        <v>9580.86</v>
      </c>
      <c r="E32" s="139">
        <v>9564.08</v>
      </c>
      <c r="F32" s="82">
        <f t="shared" si="3"/>
        <v>99.824859146256173</v>
      </c>
      <c r="G32" s="63"/>
    </row>
    <row r="33" spans="1:7" s="143" customFormat="1" ht="47.25">
      <c r="A33" s="84" t="s">
        <v>554</v>
      </c>
      <c r="B33" s="140" t="s">
        <v>24</v>
      </c>
      <c r="C33" s="68"/>
      <c r="D33" s="131">
        <f>SUM(D34,D41)</f>
        <v>9580.86</v>
      </c>
      <c r="E33" s="139">
        <f>E34+E41</f>
        <v>9564.18</v>
      </c>
      <c r="F33" s="82">
        <f t="shared" si="3"/>
        <v>99.825902893894707</v>
      </c>
      <c r="G33" s="63"/>
    </row>
    <row r="34" spans="1:7" s="143" customFormat="1" ht="31.5">
      <c r="A34" s="172" t="s">
        <v>25</v>
      </c>
      <c r="B34" s="140" t="s">
        <v>26</v>
      </c>
      <c r="C34" s="68"/>
      <c r="D34" s="131">
        <f>SUM(D35,D37,D39)</f>
        <v>9060.86</v>
      </c>
      <c r="E34" s="125">
        <f>E35+E37+E39</f>
        <v>9044.18</v>
      </c>
      <c r="F34" s="82">
        <f t="shared" si="3"/>
        <v>99.815911513918095</v>
      </c>
    </row>
    <row r="35" spans="1:7" s="143" customFormat="1" ht="67.5" customHeight="1">
      <c r="A35" s="172" t="s">
        <v>41</v>
      </c>
      <c r="B35" s="140" t="s">
        <v>26</v>
      </c>
      <c r="C35" s="68">
        <v>100</v>
      </c>
      <c r="D35" s="131">
        <f>SUM(D36)</f>
        <v>1955</v>
      </c>
      <c r="E35" s="125">
        <f>E36</f>
        <v>1955</v>
      </c>
      <c r="F35" s="82">
        <f t="shared" si="3"/>
        <v>100</v>
      </c>
    </row>
    <row r="36" spans="1:7" s="143" customFormat="1" ht="15.75">
      <c r="A36" s="76" t="s">
        <v>42</v>
      </c>
      <c r="B36" s="140" t="s">
        <v>26</v>
      </c>
      <c r="C36" s="68">
        <v>110</v>
      </c>
      <c r="D36" s="141">
        <v>1955</v>
      </c>
      <c r="E36" s="125">
        <v>1955</v>
      </c>
      <c r="F36" s="82">
        <f t="shared" si="3"/>
        <v>100</v>
      </c>
    </row>
    <row r="37" spans="1:7" s="143" customFormat="1" ht="31.5">
      <c r="A37" s="76" t="s">
        <v>226</v>
      </c>
      <c r="B37" s="140" t="s">
        <v>26</v>
      </c>
      <c r="C37" s="68">
        <v>200</v>
      </c>
      <c r="D37" s="131">
        <f>SUM(D38)</f>
        <v>3942.86</v>
      </c>
      <c r="E37" s="125">
        <f>E38</f>
        <v>3926.18</v>
      </c>
      <c r="F37" s="82">
        <f t="shared" si="3"/>
        <v>99.576956828292154</v>
      </c>
    </row>
    <row r="38" spans="1:7" s="143" customFormat="1" ht="31.5">
      <c r="A38" s="76" t="s">
        <v>15</v>
      </c>
      <c r="B38" s="140" t="s">
        <v>26</v>
      </c>
      <c r="C38" s="68">
        <v>240</v>
      </c>
      <c r="D38" s="131">
        <v>3942.86</v>
      </c>
      <c r="E38" s="125">
        <v>3926.18</v>
      </c>
      <c r="F38" s="82">
        <f t="shared" si="3"/>
        <v>99.576956828292154</v>
      </c>
    </row>
    <row r="39" spans="1:7" s="143" customFormat="1" ht="31.5">
      <c r="A39" s="81" t="s">
        <v>27</v>
      </c>
      <c r="B39" s="140" t="s">
        <v>26</v>
      </c>
      <c r="C39" s="77">
        <v>600</v>
      </c>
      <c r="D39" s="131">
        <f>SUM(D40)</f>
        <v>3163</v>
      </c>
      <c r="E39" s="139">
        <v>3163</v>
      </c>
      <c r="F39" s="82">
        <f t="shared" si="3"/>
        <v>100</v>
      </c>
      <c r="G39" s="63"/>
    </row>
    <row r="40" spans="1:7" s="143" customFormat="1" ht="15.75">
      <c r="A40" s="81" t="s">
        <v>28</v>
      </c>
      <c r="B40" s="140" t="s">
        <v>26</v>
      </c>
      <c r="C40" s="68">
        <v>620</v>
      </c>
      <c r="D40" s="131">
        <v>3163</v>
      </c>
      <c r="E40" s="139">
        <v>3163</v>
      </c>
      <c r="F40" s="82">
        <f t="shared" si="3"/>
        <v>100</v>
      </c>
      <c r="G40" s="63"/>
    </row>
    <row r="41" spans="1:7" s="143" customFormat="1" ht="31.5">
      <c r="A41" s="84" t="s">
        <v>29</v>
      </c>
      <c r="B41" s="140" t="s">
        <v>30</v>
      </c>
      <c r="C41" s="68"/>
      <c r="D41" s="131">
        <f>SUM(D42,D44)</f>
        <v>520</v>
      </c>
      <c r="E41" s="125">
        <v>520</v>
      </c>
      <c r="F41" s="82">
        <f t="shared" si="3"/>
        <v>100</v>
      </c>
    </row>
    <row r="42" spans="1:7" s="143" customFormat="1" ht="63">
      <c r="A42" s="84" t="s">
        <v>41</v>
      </c>
      <c r="B42" s="140" t="s">
        <v>30</v>
      </c>
      <c r="C42" s="68">
        <v>100</v>
      </c>
      <c r="D42" s="131">
        <f>SUM(D43)</f>
        <v>400</v>
      </c>
      <c r="E42" s="125">
        <v>400</v>
      </c>
      <c r="F42" s="82">
        <f t="shared" si="3"/>
        <v>100</v>
      </c>
    </row>
    <row r="43" spans="1:7" s="143" customFormat="1" ht="15.75">
      <c r="A43" s="81" t="s">
        <v>42</v>
      </c>
      <c r="B43" s="140" t="s">
        <v>30</v>
      </c>
      <c r="C43" s="68">
        <v>110</v>
      </c>
      <c r="D43" s="131">
        <v>400</v>
      </c>
      <c r="E43" s="125">
        <v>400</v>
      </c>
      <c r="F43" s="82">
        <f t="shared" si="3"/>
        <v>100</v>
      </c>
    </row>
    <row r="44" spans="1:7" s="143" customFormat="1" ht="31.5">
      <c r="A44" s="81" t="s">
        <v>226</v>
      </c>
      <c r="B44" s="140" t="s">
        <v>30</v>
      </c>
      <c r="C44" s="68">
        <v>200</v>
      </c>
      <c r="D44" s="131">
        <f>SUM(D45)</f>
        <v>120</v>
      </c>
      <c r="E44" s="139">
        <f>E45</f>
        <v>119.89</v>
      </c>
      <c r="F44" s="82">
        <f t="shared" si="3"/>
        <v>99.908333333333331</v>
      </c>
      <c r="G44" s="63"/>
    </row>
    <row r="45" spans="1:7" s="143" customFormat="1" ht="31.5">
      <c r="A45" s="81" t="s">
        <v>15</v>
      </c>
      <c r="B45" s="140" t="s">
        <v>30</v>
      </c>
      <c r="C45" s="68">
        <v>240</v>
      </c>
      <c r="D45" s="131">
        <v>120</v>
      </c>
      <c r="E45" s="139">
        <v>119.89</v>
      </c>
      <c r="F45" s="82">
        <f t="shared" si="3"/>
        <v>99.908333333333331</v>
      </c>
      <c r="G45" s="63"/>
    </row>
    <row r="46" spans="1:7" s="143" customFormat="1" ht="47.25">
      <c r="A46" s="84" t="s">
        <v>228</v>
      </c>
      <c r="B46" s="140" t="s">
        <v>31</v>
      </c>
      <c r="C46" s="68"/>
      <c r="D46" s="141">
        <f>SUM(D47)</f>
        <v>20464.2</v>
      </c>
      <c r="E46" s="139">
        <f>E47</f>
        <v>20464.2</v>
      </c>
      <c r="F46" s="82">
        <f t="shared" si="3"/>
        <v>100</v>
      </c>
      <c r="G46" s="142"/>
    </row>
    <row r="47" spans="1:7" s="143" customFormat="1" ht="47.25">
      <c r="A47" s="81" t="s">
        <v>229</v>
      </c>
      <c r="B47" s="140" t="s">
        <v>32</v>
      </c>
      <c r="C47" s="68"/>
      <c r="D47" s="141">
        <f>SUM(D48,D54,D57,D60)</f>
        <v>20464.2</v>
      </c>
      <c r="E47" s="139">
        <f>E48+E54+E57+E60</f>
        <v>20464.2</v>
      </c>
      <c r="F47" s="82">
        <f t="shared" si="3"/>
        <v>100</v>
      </c>
      <c r="G47" s="142"/>
    </row>
    <row r="48" spans="1:7" s="143" customFormat="1" ht="47.25">
      <c r="A48" s="81" t="s">
        <v>230</v>
      </c>
      <c r="B48" s="140" t="s">
        <v>33</v>
      </c>
      <c r="C48" s="68"/>
      <c r="D48" s="141">
        <f>SUM(D49,D51)</f>
        <v>4961.7</v>
      </c>
      <c r="E48" s="139">
        <f>E49+E51</f>
        <v>4961.7</v>
      </c>
      <c r="F48" s="82">
        <f t="shared" si="3"/>
        <v>100</v>
      </c>
      <c r="G48" s="142"/>
    </row>
    <row r="49" spans="1:7" s="143" customFormat="1" ht="31.5">
      <c r="A49" s="81" t="s">
        <v>226</v>
      </c>
      <c r="B49" s="140" t="s">
        <v>33</v>
      </c>
      <c r="C49" s="173" t="s">
        <v>34</v>
      </c>
      <c r="D49" s="131">
        <f>SUM(D50)</f>
        <v>595.95000000000005</v>
      </c>
      <c r="E49" s="139">
        <v>595.95000000000005</v>
      </c>
      <c r="F49" s="82">
        <f t="shared" si="3"/>
        <v>100</v>
      </c>
      <c r="G49" s="63"/>
    </row>
    <row r="50" spans="1:7" s="143" customFormat="1" ht="31.5">
      <c r="A50" s="84" t="s">
        <v>15</v>
      </c>
      <c r="B50" s="140" t="s">
        <v>33</v>
      </c>
      <c r="C50" s="105">
        <v>240</v>
      </c>
      <c r="D50" s="131">
        <v>595.95000000000005</v>
      </c>
      <c r="E50" s="139">
        <v>595.95000000000005</v>
      </c>
      <c r="F50" s="82">
        <f t="shared" si="3"/>
        <v>100</v>
      </c>
      <c r="G50" s="63"/>
    </row>
    <row r="51" spans="1:7" s="143" customFormat="1" ht="31.5">
      <c r="A51" s="81" t="s">
        <v>27</v>
      </c>
      <c r="B51" s="140" t="s">
        <v>33</v>
      </c>
      <c r="C51" s="68">
        <v>600</v>
      </c>
      <c r="D51" s="131">
        <f>SUM(D52,D53)</f>
        <v>4365.75</v>
      </c>
      <c r="E51" s="139">
        <f>E52+E53</f>
        <v>4365.75</v>
      </c>
      <c r="F51" s="82">
        <f t="shared" si="3"/>
        <v>100</v>
      </c>
      <c r="G51" s="63"/>
    </row>
    <row r="52" spans="1:7" s="143" customFormat="1" ht="15.75">
      <c r="A52" s="76" t="s">
        <v>46</v>
      </c>
      <c r="B52" s="140" t="s">
        <v>33</v>
      </c>
      <c r="C52" s="68">
        <v>610</v>
      </c>
      <c r="D52" s="131">
        <v>199.19</v>
      </c>
      <c r="E52" s="125">
        <v>199.19</v>
      </c>
      <c r="F52" s="82">
        <f t="shared" si="3"/>
        <v>100</v>
      </c>
    </row>
    <row r="53" spans="1:7" s="143" customFormat="1" ht="15.75">
      <c r="A53" s="81" t="s">
        <v>28</v>
      </c>
      <c r="B53" s="140" t="s">
        <v>33</v>
      </c>
      <c r="C53" s="68">
        <v>620</v>
      </c>
      <c r="D53" s="131">
        <v>4166.5600000000004</v>
      </c>
      <c r="E53" s="139">
        <v>4166.5600000000004</v>
      </c>
      <c r="F53" s="82">
        <f t="shared" si="3"/>
        <v>100</v>
      </c>
      <c r="G53" s="63"/>
    </row>
    <row r="54" spans="1:7" s="143" customFormat="1" ht="31.5">
      <c r="A54" s="116" t="s">
        <v>664</v>
      </c>
      <c r="B54" s="119" t="s">
        <v>663</v>
      </c>
      <c r="C54" s="68"/>
      <c r="D54" s="131">
        <f>SUM(D55)</f>
        <v>142.5</v>
      </c>
      <c r="E54" s="125">
        <v>142.5</v>
      </c>
      <c r="F54" s="82">
        <f t="shared" si="3"/>
        <v>100</v>
      </c>
      <c r="G54" s="174"/>
    </row>
    <row r="55" spans="1:7" s="143" customFormat="1" ht="31.5">
      <c r="A55" s="76" t="s">
        <v>226</v>
      </c>
      <c r="B55" s="119" t="s">
        <v>663</v>
      </c>
      <c r="C55" s="68">
        <v>200</v>
      </c>
      <c r="D55" s="131">
        <f>SUM(D56)</f>
        <v>142.5</v>
      </c>
      <c r="E55" s="139">
        <v>142.5</v>
      </c>
      <c r="F55" s="82">
        <f t="shared" si="3"/>
        <v>100</v>
      </c>
      <c r="G55" s="63"/>
    </row>
    <row r="56" spans="1:7" s="143" customFormat="1" ht="31.5">
      <c r="A56" s="76" t="s">
        <v>15</v>
      </c>
      <c r="B56" s="119" t="s">
        <v>663</v>
      </c>
      <c r="C56" s="68">
        <v>240</v>
      </c>
      <c r="D56" s="131">
        <v>142.5</v>
      </c>
      <c r="E56" s="139">
        <v>142.5</v>
      </c>
      <c r="F56" s="82">
        <f t="shared" si="3"/>
        <v>100</v>
      </c>
      <c r="G56" s="63"/>
    </row>
    <row r="57" spans="1:7" s="143" customFormat="1" ht="31.5">
      <c r="A57" s="76" t="s">
        <v>594</v>
      </c>
      <c r="B57" s="140" t="s">
        <v>595</v>
      </c>
      <c r="C57" s="68"/>
      <c r="D57" s="131">
        <f>SUM(D58)</f>
        <v>510</v>
      </c>
      <c r="E57" s="125">
        <v>510</v>
      </c>
      <c r="F57" s="82">
        <f t="shared" si="3"/>
        <v>100</v>
      </c>
      <c r="G57" s="63"/>
    </row>
    <row r="58" spans="1:7" s="143" customFormat="1" ht="31.5">
      <c r="A58" s="76" t="s">
        <v>27</v>
      </c>
      <c r="B58" s="140" t="s">
        <v>595</v>
      </c>
      <c r="C58" s="77">
        <v>600</v>
      </c>
      <c r="D58" s="131">
        <f>SUM(D59)</f>
        <v>510</v>
      </c>
      <c r="E58" s="132">
        <v>510</v>
      </c>
      <c r="F58" s="82">
        <f t="shared" si="3"/>
        <v>100</v>
      </c>
    </row>
    <row r="59" spans="1:7" s="143" customFormat="1" ht="15.75">
      <c r="A59" s="76" t="s">
        <v>28</v>
      </c>
      <c r="B59" s="140" t="s">
        <v>595</v>
      </c>
      <c r="C59" s="68">
        <v>620</v>
      </c>
      <c r="D59" s="131">
        <v>510</v>
      </c>
      <c r="E59" s="125">
        <v>510</v>
      </c>
      <c r="F59" s="82">
        <f t="shared" si="3"/>
        <v>100</v>
      </c>
    </row>
    <row r="60" spans="1:7" s="143" customFormat="1" ht="15.75">
      <c r="A60" s="76" t="s">
        <v>653</v>
      </c>
      <c r="B60" s="140" t="s">
        <v>654</v>
      </c>
      <c r="C60" s="68"/>
      <c r="D60" s="131">
        <f>SUM(D61)</f>
        <v>14850</v>
      </c>
      <c r="E60" s="125">
        <v>14850</v>
      </c>
      <c r="F60" s="82">
        <f t="shared" si="3"/>
        <v>100</v>
      </c>
    </row>
    <row r="61" spans="1:7" s="143" customFormat="1" ht="31.5">
      <c r="A61" s="76" t="s">
        <v>567</v>
      </c>
      <c r="B61" s="140" t="s">
        <v>661</v>
      </c>
      <c r="C61" s="68"/>
      <c r="D61" s="131">
        <f>SUM(D62)</f>
        <v>14850</v>
      </c>
      <c r="E61" s="139">
        <v>14850</v>
      </c>
      <c r="F61" s="82">
        <f t="shared" si="3"/>
        <v>100</v>
      </c>
      <c r="G61" s="63"/>
    </row>
    <row r="62" spans="1:7" s="143" customFormat="1" ht="31.5">
      <c r="A62" s="76" t="s">
        <v>226</v>
      </c>
      <c r="B62" s="140" t="s">
        <v>661</v>
      </c>
      <c r="C62" s="68">
        <v>200</v>
      </c>
      <c r="D62" s="131">
        <f>SUM(D63)</f>
        <v>14850</v>
      </c>
      <c r="E62" s="139">
        <v>14850</v>
      </c>
      <c r="F62" s="82">
        <f t="shared" si="3"/>
        <v>100</v>
      </c>
      <c r="G62" s="63"/>
    </row>
    <row r="63" spans="1:7" s="143" customFormat="1" ht="31.5">
      <c r="A63" s="76" t="s">
        <v>15</v>
      </c>
      <c r="B63" s="140" t="s">
        <v>661</v>
      </c>
      <c r="C63" s="68">
        <v>240</v>
      </c>
      <c r="D63" s="131">
        <v>14850</v>
      </c>
      <c r="E63" s="139">
        <v>14850</v>
      </c>
      <c r="F63" s="82">
        <f t="shared" si="3"/>
        <v>100</v>
      </c>
      <c r="G63" s="63"/>
    </row>
    <row r="64" spans="1:7" s="143" customFormat="1" ht="31.5">
      <c r="A64" s="84" t="s">
        <v>35</v>
      </c>
      <c r="B64" s="140" t="s">
        <v>36</v>
      </c>
      <c r="C64" s="68"/>
      <c r="D64" s="131">
        <f>SUM(D65)</f>
        <v>44721.880000000005</v>
      </c>
      <c r="E64" s="139">
        <f>E65</f>
        <v>44678.3</v>
      </c>
      <c r="F64" s="82">
        <f t="shared" si="3"/>
        <v>99.902553291587921</v>
      </c>
      <c r="G64" s="63"/>
    </row>
    <row r="65" spans="1:7" s="143" customFormat="1" ht="47.25">
      <c r="A65" s="87" t="s">
        <v>37</v>
      </c>
      <c r="B65" s="140" t="s">
        <v>38</v>
      </c>
      <c r="C65" s="68"/>
      <c r="D65" s="131">
        <f>SUM(D66)</f>
        <v>44721.880000000005</v>
      </c>
      <c r="E65" s="139">
        <f>E66</f>
        <v>44678.3</v>
      </c>
      <c r="F65" s="82">
        <f t="shared" si="3"/>
        <v>99.902553291587921</v>
      </c>
      <c r="G65" s="63"/>
    </row>
    <row r="66" spans="1:7" s="143" customFormat="1" ht="31.5">
      <c r="A66" s="81" t="s">
        <v>39</v>
      </c>
      <c r="B66" s="140" t="s">
        <v>40</v>
      </c>
      <c r="C66" s="68"/>
      <c r="D66" s="131">
        <f>SUM(D67,D69,D71,D73)</f>
        <v>44721.880000000005</v>
      </c>
      <c r="E66" s="139">
        <v>44678.3</v>
      </c>
      <c r="F66" s="82">
        <f t="shared" si="3"/>
        <v>99.902553291587921</v>
      </c>
      <c r="G66" s="63"/>
    </row>
    <row r="67" spans="1:7" s="143" customFormat="1" ht="63">
      <c r="A67" s="84" t="s">
        <v>41</v>
      </c>
      <c r="B67" s="140" t="s">
        <v>40</v>
      </c>
      <c r="C67" s="68">
        <v>100</v>
      </c>
      <c r="D67" s="131">
        <f>SUM(D68)</f>
        <v>4805.76</v>
      </c>
      <c r="E67" s="139">
        <f>E68</f>
        <v>4805.76</v>
      </c>
      <c r="F67" s="82">
        <f t="shared" si="3"/>
        <v>100</v>
      </c>
      <c r="G67" s="63"/>
    </row>
    <row r="68" spans="1:7" s="143" customFormat="1" ht="15.75">
      <c r="A68" s="81" t="s">
        <v>42</v>
      </c>
      <c r="B68" s="140" t="s">
        <v>40</v>
      </c>
      <c r="C68" s="68">
        <v>110</v>
      </c>
      <c r="D68" s="131">
        <v>4805.76</v>
      </c>
      <c r="E68" s="139">
        <v>4805.76</v>
      </c>
      <c r="F68" s="82">
        <f t="shared" si="3"/>
        <v>100</v>
      </c>
      <c r="G68" s="63"/>
    </row>
    <row r="69" spans="1:7" s="143" customFormat="1" ht="31.5">
      <c r="A69" s="81" t="s">
        <v>226</v>
      </c>
      <c r="B69" s="140" t="s">
        <v>40</v>
      </c>
      <c r="C69" s="68">
        <v>200</v>
      </c>
      <c r="D69" s="131">
        <f>SUM(D70)</f>
        <v>237.96</v>
      </c>
      <c r="E69" s="139">
        <f>E70</f>
        <v>194.4</v>
      </c>
      <c r="F69" s="82">
        <f t="shared" si="3"/>
        <v>81.694402420574889</v>
      </c>
      <c r="G69" s="63"/>
    </row>
    <row r="70" spans="1:7" s="143" customFormat="1" ht="31.5">
      <c r="A70" s="81" t="s">
        <v>15</v>
      </c>
      <c r="B70" s="140" t="s">
        <v>40</v>
      </c>
      <c r="C70" s="68">
        <v>240</v>
      </c>
      <c r="D70" s="131">
        <v>237.96</v>
      </c>
      <c r="E70" s="139">
        <v>194.4</v>
      </c>
      <c r="F70" s="82">
        <f t="shared" si="3"/>
        <v>81.694402420574889</v>
      </c>
      <c r="G70" s="63"/>
    </row>
    <row r="71" spans="1:7" s="143" customFormat="1" ht="31.5">
      <c r="A71" s="87" t="s">
        <v>27</v>
      </c>
      <c r="B71" s="140" t="s">
        <v>40</v>
      </c>
      <c r="C71" s="68">
        <v>600</v>
      </c>
      <c r="D71" s="131">
        <f>SUM(D72)</f>
        <v>39675.300000000003</v>
      </c>
      <c r="E71" s="139">
        <f>E72</f>
        <v>39675.299999999996</v>
      </c>
      <c r="F71" s="82">
        <f t="shared" si="3"/>
        <v>99.999999999999972</v>
      </c>
      <c r="G71" s="63"/>
    </row>
    <row r="72" spans="1:7" s="143" customFormat="1" ht="15.75">
      <c r="A72" s="81" t="s">
        <v>28</v>
      </c>
      <c r="B72" s="140" t="s">
        <v>40</v>
      </c>
      <c r="C72" s="68">
        <v>620</v>
      </c>
      <c r="D72" s="131">
        <v>39675.300000000003</v>
      </c>
      <c r="E72" s="139">
        <f>39538.6+136.7</f>
        <v>39675.299999999996</v>
      </c>
      <c r="F72" s="82">
        <f t="shared" si="3"/>
        <v>99.999999999999972</v>
      </c>
      <c r="G72" s="63"/>
    </row>
    <row r="73" spans="1:7" s="143" customFormat="1" ht="15.75">
      <c r="A73" s="93" t="s">
        <v>8</v>
      </c>
      <c r="B73" s="140" t="s">
        <v>40</v>
      </c>
      <c r="C73" s="68">
        <v>800</v>
      </c>
      <c r="D73" s="131">
        <f>SUM(D74)</f>
        <v>2.86</v>
      </c>
      <c r="E73" s="139">
        <v>2.85</v>
      </c>
      <c r="F73" s="82">
        <f t="shared" si="3"/>
        <v>99.650349650349654</v>
      </c>
      <c r="G73" s="63"/>
    </row>
    <row r="74" spans="1:7" s="143" customFormat="1" ht="15.75">
      <c r="A74" s="81" t="s">
        <v>43</v>
      </c>
      <c r="B74" s="140" t="s">
        <v>40</v>
      </c>
      <c r="C74" s="68">
        <v>850</v>
      </c>
      <c r="D74" s="141">
        <v>2.86</v>
      </c>
      <c r="E74" s="139">
        <v>2.85</v>
      </c>
      <c r="F74" s="82">
        <f t="shared" si="3"/>
        <v>99.650349650349654</v>
      </c>
      <c r="G74" s="142"/>
    </row>
    <row r="75" spans="1:7" s="143" customFormat="1" ht="15.75">
      <c r="A75" s="84" t="s">
        <v>232</v>
      </c>
      <c r="B75" s="140" t="s">
        <v>44</v>
      </c>
      <c r="C75" s="68"/>
      <c r="D75" s="141">
        <f>SUM(D76,D80,D84,D88)</f>
        <v>15459.140000000001</v>
      </c>
      <c r="E75" s="139">
        <f>E76+E80+E84+E88</f>
        <v>15459.11</v>
      </c>
      <c r="F75" s="82">
        <f t="shared" si="3"/>
        <v>99.999805940045817</v>
      </c>
      <c r="G75" s="142"/>
    </row>
    <row r="76" spans="1:7" s="143" customFormat="1" ht="47.25">
      <c r="A76" s="84" t="s">
        <v>410</v>
      </c>
      <c r="B76" s="140" t="s">
        <v>45</v>
      </c>
      <c r="C76" s="68"/>
      <c r="D76" s="141">
        <f>SUM(D77)</f>
        <v>14671.12</v>
      </c>
      <c r="E76" s="139">
        <f>E77</f>
        <v>14671.11</v>
      </c>
      <c r="F76" s="82">
        <f t="shared" si="3"/>
        <v>99.999931838878013</v>
      </c>
      <c r="G76" s="142"/>
    </row>
    <row r="77" spans="1:7" s="143" customFormat="1" ht="47.25">
      <c r="A77" s="84" t="s">
        <v>411</v>
      </c>
      <c r="B77" s="140" t="s">
        <v>47</v>
      </c>
      <c r="C77" s="77"/>
      <c r="D77" s="131">
        <f>SUM(D78)</f>
        <v>14671.12</v>
      </c>
      <c r="E77" s="139">
        <f>E78</f>
        <v>14671.11</v>
      </c>
      <c r="F77" s="82">
        <f t="shared" si="3"/>
        <v>99.999931838878013</v>
      </c>
      <c r="G77" s="63"/>
    </row>
    <row r="78" spans="1:7" s="143" customFormat="1" ht="31.5">
      <c r="A78" s="84" t="s">
        <v>27</v>
      </c>
      <c r="B78" s="140" t="s">
        <v>47</v>
      </c>
      <c r="C78" s="68">
        <v>600</v>
      </c>
      <c r="D78" s="131">
        <f>SUM(D79)</f>
        <v>14671.12</v>
      </c>
      <c r="E78" s="139">
        <f>E79</f>
        <v>14671.11</v>
      </c>
      <c r="F78" s="82">
        <f t="shared" si="3"/>
        <v>99.999931838878013</v>
      </c>
      <c r="G78" s="63"/>
    </row>
    <row r="79" spans="1:7" s="143" customFormat="1" ht="15.75">
      <c r="A79" s="81" t="s">
        <v>46</v>
      </c>
      <c r="B79" s="140" t="s">
        <v>47</v>
      </c>
      <c r="C79" s="77">
        <v>610</v>
      </c>
      <c r="D79" s="141">
        <v>14671.12</v>
      </c>
      <c r="E79" s="139">
        <v>14671.11</v>
      </c>
      <c r="F79" s="82">
        <f t="shared" si="3"/>
        <v>99.999931838878013</v>
      </c>
      <c r="G79" s="63"/>
    </row>
    <row r="80" spans="1:7" s="143" customFormat="1" ht="47.25">
      <c r="A80" s="84" t="s">
        <v>413</v>
      </c>
      <c r="B80" s="140" t="s">
        <v>412</v>
      </c>
      <c r="C80" s="68"/>
      <c r="D80" s="141">
        <f>SUM(D81)</f>
        <v>237.93</v>
      </c>
      <c r="E80" s="139">
        <f>E81</f>
        <v>237.92</v>
      </c>
      <c r="F80" s="82">
        <f t="shared" si="3"/>
        <v>99.995797083175717</v>
      </c>
      <c r="G80" s="142"/>
    </row>
    <row r="81" spans="1:7" s="143" customFormat="1" ht="31.5">
      <c r="A81" s="84" t="s">
        <v>233</v>
      </c>
      <c r="B81" s="140" t="s">
        <v>414</v>
      </c>
      <c r="C81" s="68"/>
      <c r="D81" s="131">
        <f>SUM(D82)</f>
        <v>237.93</v>
      </c>
      <c r="E81" s="139">
        <f>E82</f>
        <v>237.92</v>
      </c>
      <c r="F81" s="82">
        <f t="shared" si="3"/>
        <v>99.995797083175717</v>
      </c>
      <c r="G81" s="63"/>
    </row>
    <row r="82" spans="1:7" s="143" customFormat="1" ht="31.5">
      <c r="A82" s="84" t="s">
        <v>27</v>
      </c>
      <c r="B82" s="140" t="s">
        <v>414</v>
      </c>
      <c r="C82" s="68">
        <v>600</v>
      </c>
      <c r="D82" s="131">
        <f>SUM(D83)</f>
        <v>237.93</v>
      </c>
      <c r="E82" s="139">
        <f>E83</f>
        <v>237.92</v>
      </c>
      <c r="F82" s="82">
        <f t="shared" si="3"/>
        <v>99.995797083175717</v>
      </c>
      <c r="G82" s="63"/>
    </row>
    <row r="83" spans="1:7" s="143" customFormat="1" ht="15.75">
      <c r="A83" s="81" t="s">
        <v>46</v>
      </c>
      <c r="B83" s="140" t="s">
        <v>414</v>
      </c>
      <c r="C83" s="77">
        <v>610</v>
      </c>
      <c r="D83" s="141">
        <v>237.93</v>
      </c>
      <c r="E83" s="139">
        <v>237.92</v>
      </c>
      <c r="F83" s="82">
        <f t="shared" si="3"/>
        <v>99.995797083175717</v>
      </c>
      <c r="G83" s="63"/>
    </row>
    <row r="84" spans="1:7" s="143" customFormat="1" ht="47.25">
      <c r="A84" s="175" t="s">
        <v>415</v>
      </c>
      <c r="B84" s="140" t="s">
        <v>416</v>
      </c>
      <c r="C84" s="77"/>
      <c r="D84" s="141">
        <f>SUM(D85)</f>
        <v>235.09</v>
      </c>
      <c r="E84" s="139">
        <f>E85</f>
        <v>235.08</v>
      </c>
      <c r="F84" s="82">
        <f t="shared" si="3"/>
        <v>99.995746309923859</v>
      </c>
      <c r="G84" s="142"/>
    </row>
    <row r="85" spans="1:7" s="143" customFormat="1" ht="31.5">
      <c r="A85" s="84" t="s">
        <v>234</v>
      </c>
      <c r="B85" s="140" t="s">
        <v>417</v>
      </c>
      <c r="C85" s="77"/>
      <c r="D85" s="131">
        <f>SUM(D86)</f>
        <v>235.09</v>
      </c>
      <c r="E85" s="139">
        <f>E86</f>
        <v>235.08</v>
      </c>
      <c r="F85" s="82">
        <f t="shared" si="3"/>
        <v>99.995746309923859</v>
      </c>
      <c r="G85" s="63"/>
    </row>
    <row r="86" spans="1:7" s="143" customFormat="1" ht="31.5">
      <c r="A86" s="84" t="s">
        <v>27</v>
      </c>
      <c r="B86" s="140" t="s">
        <v>417</v>
      </c>
      <c r="C86" s="68">
        <v>600</v>
      </c>
      <c r="D86" s="131">
        <f>SUM(D87)</f>
        <v>235.09</v>
      </c>
      <c r="E86" s="139">
        <f>E87</f>
        <v>235.08</v>
      </c>
      <c r="F86" s="82">
        <f t="shared" si="3"/>
        <v>99.995746309923859</v>
      </c>
      <c r="G86" s="63"/>
    </row>
    <row r="87" spans="1:7" s="143" customFormat="1" ht="15.75">
      <c r="A87" s="81" t="s">
        <v>46</v>
      </c>
      <c r="B87" s="140" t="s">
        <v>417</v>
      </c>
      <c r="C87" s="77">
        <v>610</v>
      </c>
      <c r="D87" s="141">
        <v>235.09</v>
      </c>
      <c r="E87" s="139">
        <v>235.08</v>
      </c>
      <c r="F87" s="82">
        <f t="shared" si="3"/>
        <v>99.995746309923859</v>
      </c>
      <c r="G87" s="63"/>
    </row>
    <row r="88" spans="1:7" s="143" customFormat="1" ht="47.25">
      <c r="A88" s="90" t="s">
        <v>589</v>
      </c>
      <c r="B88" s="140" t="s">
        <v>590</v>
      </c>
      <c r="C88" s="77"/>
      <c r="D88" s="131">
        <f>SUM(D89)</f>
        <v>315</v>
      </c>
      <c r="E88" s="132">
        <f>E89</f>
        <v>315</v>
      </c>
      <c r="F88" s="82">
        <f t="shared" si="3"/>
        <v>100</v>
      </c>
    </row>
    <row r="89" spans="1:7" s="143" customFormat="1" ht="31.5">
      <c r="A89" s="172" t="s">
        <v>591</v>
      </c>
      <c r="B89" s="140" t="s">
        <v>592</v>
      </c>
      <c r="C89" s="77"/>
      <c r="D89" s="131">
        <f>SUM(D90)</f>
        <v>315</v>
      </c>
      <c r="E89" s="132">
        <f>E90</f>
        <v>315</v>
      </c>
      <c r="F89" s="82">
        <f t="shared" si="3"/>
        <v>100</v>
      </c>
    </row>
    <row r="90" spans="1:7" s="143" customFormat="1" ht="31.5">
      <c r="A90" s="172" t="s">
        <v>27</v>
      </c>
      <c r="B90" s="140" t="s">
        <v>592</v>
      </c>
      <c r="C90" s="68">
        <v>600</v>
      </c>
      <c r="D90" s="131">
        <f>SUM(D91)</f>
        <v>315</v>
      </c>
      <c r="E90" s="125">
        <f>E91</f>
        <v>315</v>
      </c>
      <c r="F90" s="82">
        <f t="shared" si="3"/>
        <v>100</v>
      </c>
    </row>
    <row r="91" spans="1:7" s="143" customFormat="1" ht="15.75">
      <c r="A91" s="76" t="s">
        <v>46</v>
      </c>
      <c r="B91" s="140" t="s">
        <v>592</v>
      </c>
      <c r="C91" s="77">
        <v>610</v>
      </c>
      <c r="D91" s="131">
        <v>315</v>
      </c>
      <c r="E91" s="132">
        <v>315</v>
      </c>
      <c r="F91" s="82">
        <f t="shared" si="3"/>
        <v>100</v>
      </c>
    </row>
    <row r="92" spans="1:7" s="143" customFormat="1" ht="15.75">
      <c r="A92" s="84" t="s">
        <v>197</v>
      </c>
      <c r="B92" s="140" t="s">
        <v>48</v>
      </c>
      <c r="C92" s="173"/>
      <c r="D92" s="131">
        <f>SUM(D93)</f>
        <v>4233.01</v>
      </c>
      <c r="E92" s="139">
        <f>E93</f>
        <v>4232.8500000000004</v>
      </c>
      <c r="F92" s="82">
        <f t="shared" si="3"/>
        <v>99.996220183746317</v>
      </c>
      <c r="G92" s="63"/>
    </row>
    <row r="93" spans="1:7" s="143" customFormat="1" ht="47.25">
      <c r="A93" s="76" t="s">
        <v>555</v>
      </c>
      <c r="B93" s="140" t="s">
        <v>49</v>
      </c>
      <c r="C93" s="173"/>
      <c r="D93" s="131">
        <f>SUM(D94)</f>
        <v>4233.01</v>
      </c>
      <c r="E93" s="139">
        <f>E94</f>
        <v>4232.8500000000004</v>
      </c>
      <c r="F93" s="82">
        <f t="shared" si="3"/>
        <v>99.996220183746317</v>
      </c>
      <c r="G93" s="63"/>
    </row>
    <row r="94" spans="1:7" s="143" customFormat="1" ht="15.75">
      <c r="A94" s="84" t="s">
        <v>50</v>
      </c>
      <c r="B94" s="140" t="s">
        <v>51</v>
      </c>
      <c r="C94" s="68"/>
      <c r="D94" s="131">
        <f>SUM(D95,D97,)</f>
        <v>4233.01</v>
      </c>
      <c r="E94" s="139">
        <v>4232.8500000000004</v>
      </c>
      <c r="F94" s="82">
        <f t="shared" si="3"/>
        <v>99.996220183746317</v>
      </c>
      <c r="G94" s="63"/>
    </row>
    <row r="95" spans="1:7" s="143" customFormat="1" ht="63">
      <c r="A95" s="84" t="s">
        <v>41</v>
      </c>
      <c r="B95" s="140" t="s">
        <v>51</v>
      </c>
      <c r="C95" s="68">
        <v>100</v>
      </c>
      <c r="D95" s="131">
        <f>SUM(D96)</f>
        <v>4160.74</v>
      </c>
      <c r="E95" s="139">
        <f>E96</f>
        <v>4160.57</v>
      </c>
      <c r="F95" s="82">
        <f t="shared" si="3"/>
        <v>99.995914188341501</v>
      </c>
      <c r="G95" s="63"/>
    </row>
    <row r="96" spans="1:7" s="143" customFormat="1" ht="31.5">
      <c r="A96" s="84" t="s">
        <v>52</v>
      </c>
      <c r="B96" s="140" t="s">
        <v>51</v>
      </c>
      <c r="C96" s="68">
        <v>120</v>
      </c>
      <c r="D96" s="141">
        <v>4160.74</v>
      </c>
      <c r="E96" s="139">
        <f>957.01+230+2973.56</f>
        <v>4160.57</v>
      </c>
      <c r="F96" s="82">
        <f t="shared" ref="F96:F159" si="4">E96/D96*100</f>
        <v>99.995914188341501</v>
      </c>
      <c r="G96" s="142"/>
    </row>
    <row r="97" spans="1:7" s="143" customFormat="1" ht="31.5">
      <c r="A97" s="81" t="s">
        <v>226</v>
      </c>
      <c r="B97" s="140" t="s">
        <v>51</v>
      </c>
      <c r="C97" s="68">
        <v>200</v>
      </c>
      <c r="D97" s="131">
        <f>SUM(D98)</f>
        <v>72.27</v>
      </c>
      <c r="E97" s="139">
        <f>E98</f>
        <v>72.27</v>
      </c>
      <c r="F97" s="82">
        <f t="shared" si="4"/>
        <v>100</v>
      </c>
      <c r="G97" s="63"/>
    </row>
    <row r="98" spans="1:7" s="143" customFormat="1" ht="31.5">
      <c r="A98" s="84" t="s">
        <v>15</v>
      </c>
      <c r="B98" s="140" t="s">
        <v>51</v>
      </c>
      <c r="C98" s="77">
        <v>240</v>
      </c>
      <c r="D98" s="131">
        <v>72.27</v>
      </c>
      <c r="E98" s="139">
        <v>72.27</v>
      </c>
      <c r="F98" s="82">
        <f t="shared" si="4"/>
        <v>100</v>
      </c>
      <c r="G98" s="63"/>
    </row>
    <row r="99" spans="1:7" s="143" customFormat="1" ht="15.75">
      <c r="A99" s="81" t="s">
        <v>346</v>
      </c>
      <c r="B99" s="140" t="s">
        <v>348</v>
      </c>
      <c r="C99" s="68"/>
      <c r="D99" s="131">
        <f t="shared" ref="D99:D102" si="5">SUM(D100)</f>
        <v>44077.599999999999</v>
      </c>
      <c r="E99" s="139">
        <f>E100</f>
        <v>44077.57</v>
      </c>
      <c r="F99" s="82">
        <f t="shared" si="4"/>
        <v>99.999931938218054</v>
      </c>
      <c r="G99" s="63"/>
    </row>
    <row r="100" spans="1:7" s="143" customFormat="1" ht="47.25">
      <c r="A100" s="81" t="s">
        <v>347</v>
      </c>
      <c r="B100" s="140" t="s">
        <v>349</v>
      </c>
      <c r="C100" s="68"/>
      <c r="D100" s="131">
        <f t="shared" si="5"/>
        <v>44077.599999999999</v>
      </c>
      <c r="E100" s="139">
        <f>E101</f>
        <v>44077.57</v>
      </c>
      <c r="F100" s="82">
        <f t="shared" si="4"/>
        <v>99.999931938218054</v>
      </c>
      <c r="G100" s="63"/>
    </row>
    <row r="101" spans="1:7" s="143" customFormat="1" ht="31.5">
      <c r="A101" s="81" t="s">
        <v>39</v>
      </c>
      <c r="B101" s="140" t="s">
        <v>350</v>
      </c>
      <c r="C101" s="68"/>
      <c r="D101" s="131">
        <f t="shared" si="5"/>
        <v>44077.599999999999</v>
      </c>
      <c r="E101" s="139">
        <f>E102</f>
        <v>44077.57</v>
      </c>
      <c r="F101" s="82">
        <f t="shared" si="4"/>
        <v>99.999931938218054</v>
      </c>
      <c r="G101" s="63"/>
    </row>
    <row r="102" spans="1:7" s="143" customFormat="1" ht="31.5">
      <c r="A102" s="87" t="s">
        <v>27</v>
      </c>
      <c r="B102" s="140" t="s">
        <v>350</v>
      </c>
      <c r="C102" s="68">
        <v>600</v>
      </c>
      <c r="D102" s="131">
        <f t="shared" si="5"/>
        <v>44077.599999999999</v>
      </c>
      <c r="E102" s="139">
        <f>E103</f>
        <v>44077.57</v>
      </c>
      <c r="F102" s="82">
        <f t="shared" si="4"/>
        <v>99.999931938218054</v>
      </c>
      <c r="G102" s="63"/>
    </row>
    <row r="103" spans="1:7" s="143" customFormat="1" ht="15.75">
      <c r="A103" s="81" t="s">
        <v>46</v>
      </c>
      <c r="B103" s="140" t="s">
        <v>350</v>
      </c>
      <c r="C103" s="68">
        <v>610</v>
      </c>
      <c r="D103" s="131">
        <v>44077.599999999999</v>
      </c>
      <c r="E103" s="139">
        <v>44077.57</v>
      </c>
      <c r="F103" s="82">
        <f t="shared" si="4"/>
        <v>99.999931938218054</v>
      </c>
      <c r="G103" s="63"/>
    </row>
    <row r="104" spans="1:7" s="124" customFormat="1" ht="31.5">
      <c r="A104" s="65" t="s">
        <v>242</v>
      </c>
      <c r="B104" s="66" t="s">
        <v>53</v>
      </c>
      <c r="C104" s="78"/>
      <c r="D104" s="118">
        <f>SUM(D105,D156,D177,D188,D221)</f>
        <v>105165.98999999998</v>
      </c>
      <c r="E104" s="176">
        <v>104605.56</v>
      </c>
      <c r="F104" s="171">
        <f t="shared" si="4"/>
        <v>99.467099582288938</v>
      </c>
      <c r="G104" s="123"/>
    </row>
    <row r="105" spans="1:7" ht="31.5">
      <c r="A105" s="69" t="s">
        <v>243</v>
      </c>
      <c r="B105" s="70" t="s">
        <v>54</v>
      </c>
      <c r="C105" s="71"/>
      <c r="D105" s="127">
        <f>SUM(D106,D116,D138,D145,D149)</f>
        <v>67048.59</v>
      </c>
      <c r="E105" s="128">
        <f>E106+E116+E138+E145+E149</f>
        <v>66599.02</v>
      </c>
      <c r="F105" s="82">
        <f t="shared" si="4"/>
        <v>99.329486272567408</v>
      </c>
      <c r="G105" s="56"/>
    </row>
    <row r="106" spans="1:7" ht="47.25">
      <c r="A106" s="69" t="s">
        <v>418</v>
      </c>
      <c r="B106" s="70" t="s">
        <v>55</v>
      </c>
      <c r="C106" s="71"/>
      <c r="D106" s="127">
        <f>SUM(D107,D113,)</f>
        <v>50495.08</v>
      </c>
      <c r="E106" s="128">
        <v>50340.65</v>
      </c>
      <c r="F106" s="82">
        <f t="shared" si="4"/>
        <v>99.69416822391409</v>
      </c>
      <c r="G106" s="56"/>
    </row>
    <row r="107" spans="1:7" ht="63">
      <c r="A107" s="89" t="s">
        <v>244</v>
      </c>
      <c r="B107" s="70" t="s">
        <v>56</v>
      </c>
      <c r="C107" s="71"/>
      <c r="D107" s="127">
        <f>SUM(D108,D110)</f>
        <v>50419.33</v>
      </c>
      <c r="E107" s="128">
        <f>E108+E110</f>
        <v>50264.869999999995</v>
      </c>
      <c r="F107" s="82">
        <f t="shared" si="4"/>
        <v>99.693649241273135</v>
      </c>
      <c r="G107" s="56"/>
    </row>
    <row r="108" spans="1:7" ht="31.5">
      <c r="A108" s="72" t="s">
        <v>226</v>
      </c>
      <c r="B108" s="70" t="s">
        <v>56</v>
      </c>
      <c r="C108" s="71">
        <v>200</v>
      </c>
      <c r="D108" s="127">
        <f>SUM(D109)</f>
        <v>8047.62</v>
      </c>
      <c r="E108" s="128">
        <f>E109</f>
        <v>8047.5999999999995</v>
      </c>
      <c r="F108" s="82">
        <f t="shared" si="4"/>
        <v>99.999751479319343</v>
      </c>
      <c r="G108" s="56"/>
    </row>
    <row r="109" spans="1:7" ht="31.5">
      <c r="A109" s="72" t="s">
        <v>15</v>
      </c>
      <c r="B109" s="70" t="s">
        <v>56</v>
      </c>
      <c r="C109" s="71">
        <v>240</v>
      </c>
      <c r="D109" s="130">
        <v>8047.62</v>
      </c>
      <c r="E109" s="128">
        <f>4400+3599.99+47.61</f>
        <v>8047.5999999999995</v>
      </c>
      <c r="F109" s="82">
        <f t="shared" si="4"/>
        <v>99.999751479319343</v>
      </c>
      <c r="G109" s="56"/>
    </row>
    <row r="110" spans="1:7" ht="31.5">
      <c r="A110" s="81" t="s">
        <v>27</v>
      </c>
      <c r="B110" s="70" t="s">
        <v>56</v>
      </c>
      <c r="C110" s="68">
        <v>600</v>
      </c>
      <c r="D110" s="127">
        <f>SUM(D111,D112)</f>
        <v>42371.71</v>
      </c>
      <c r="E110" s="125">
        <f>E111+E112</f>
        <v>42217.27</v>
      </c>
      <c r="F110" s="82">
        <f t="shared" si="4"/>
        <v>99.63551152408057</v>
      </c>
      <c r="G110" s="56"/>
    </row>
    <row r="111" spans="1:7" ht="15.75">
      <c r="A111" s="81" t="s">
        <v>46</v>
      </c>
      <c r="B111" s="70" t="s">
        <v>56</v>
      </c>
      <c r="C111" s="68">
        <v>610</v>
      </c>
      <c r="D111" s="127">
        <v>18545.53</v>
      </c>
      <c r="E111" s="125">
        <f>726.54+6610.29+8672.4+1989.76+274.23+271.7</f>
        <v>18544.919999999998</v>
      </c>
      <c r="F111" s="82">
        <f t="shared" si="4"/>
        <v>99.996710797696267</v>
      </c>
      <c r="G111" s="56"/>
    </row>
    <row r="112" spans="1:7" ht="15.75">
      <c r="A112" s="81" t="s">
        <v>28</v>
      </c>
      <c r="B112" s="70" t="s">
        <v>56</v>
      </c>
      <c r="C112" s="68">
        <v>620</v>
      </c>
      <c r="D112" s="127">
        <v>23826.18</v>
      </c>
      <c r="E112" s="125">
        <f>14393.1+4712.88+1044+3522.37</f>
        <v>23672.35</v>
      </c>
      <c r="F112" s="82">
        <f t="shared" si="4"/>
        <v>99.354365659958916</v>
      </c>
      <c r="G112" s="56"/>
    </row>
    <row r="113" spans="1:7" ht="47.25">
      <c r="A113" s="84" t="s">
        <v>419</v>
      </c>
      <c r="B113" s="70" t="s">
        <v>57</v>
      </c>
      <c r="C113" s="71"/>
      <c r="D113" s="127">
        <f>SUM(D114)</f>
        <v>75.75</v>
      </c>
      <c r="E113" s="128">
        <f>E114</f>
        <v>75.75</v>
      </c>
      <c r="F113" s="82">
        <f t="shared" si="4"/>
        <v>100</v>
      </c>
      <c r="G113" s="56"/>
    </row>
    <row r="114" spans="1:7" ht="31.5">
      <c r="A114" s="72" t="s">
        <v>226</v>
      </c>
      <c r="B114" s="70" t="s">
        <v>57</v>
      </c>
      <c r="C114" s="71">
        <v>200</v>
      </c>
      <c r="D114" s="127">
        <f>SUM(D115)</f>
        <v>75.75</v>
      </c>
      <c r="E114" s="128">
        <f>E115</f>
        <v>75.75</v>
      </c>
      <c r="F114" s="82">
        <f t="shared" si="4"/>
        <v>100</v>
      </c>
      <c r="G114" s="56"/>
    </row>
    <row r="115" spans="1:7" ht="31.5">
      <c r="A115" s="72" t="s">
        <v>15</v>
      </c>
      <c r="B115" s="70" t="s">
        <v>57</v>
      </c>
      <c r="C115" s="71">
        <v>240</v>
      </c>
      <c r="D115" s="127">
        <v>75.75</v>
      </c>
      <c r="E115" s="128">
        <v>75.75</v>
      </c>
      <c r="F115" s="82">
        <f t="shared" si="4"/>
        <v>100</v>
      </c>
      <c r="G115" s="56"/>
    </row>
    <row r="116" spans="1:7" ht="47.25">
      <c r="A116" s="84" t="s">
        <v>58</v>
      </c>
      <c r="B116" s="70" t="s">
        <v>59</v>
      </c>
      <c r="C116" s="68"/>
      <c r="D116" s="127">
        <f>SUM(D117,D123,D129,D135)</f>
        <v>15934.15</v>
      </c>
      <c r="E116" s="125">
        <v>15736.96</v>
      </c>
      <c r="F116" s="82">
        <f t="shared" si="4"/>
        <v>98.762469287662043</v>
      </c>
      <c r="G116" s="56"/>
    </row>
    <row r="117" spans="1:7" ht="31.5">
      <c r="A117" s="84" t="s">
        <v>60</v>
      </c>
      <c r="B117" s="70" t="s">
        <v>61</v>
      </c>
      <c r="C117" s="68"/>
      <c r="D117" s="127">
        <f>SUM(D118,D120)</f>
        <v>1805.8400000000001</v>
      </c>
      <c r="E117" s="125">
        <f>E118+E120</f>
        <v>1746.06</v>
      </c>
      <c r="F117" s="82">
        <f t="shared" si="4"/>
        <v>96.689629203030165</v>
      </c>
      <c r="G117" s="56"/>
    </row>
    <row r="118" spans="1:7" ht="31.5">
      <c r="A118" s="72" t="s">
        <v>226</v>
      </c>
      <c r="B118" s="70" t="s">
        <v>61</v>
      </c>
      <c r="C118" s="71">
        <v>200</v>
      </c>
      <c r="D118" s="127">
        <f>SUM(D119)</f>
        <v>586</v>
      </c>
      <c r="E118" s="128">
        <f>E119</f>
        <v>574.44000000000005</v>
      </c>
      <c r="F118" s="82">
        <f t="shared" si="4"/>
        <v>98.027303754266228</v>
      </c>
      <c r="G118" s="56"/>
    </row>
    <row r="119" spans="1:7" ht="31.5">
      <c r="A119" s="72" t="s">
        <v>15</v>
      </c>
      <c r="B119" s="70" t="s">
        <v>61</v>
      </c>
      <c r="C119" s="71">
        <v>240</v>
      </c>
      <c r="D119" s="127">
        <v>586</v>
      </c>
      <c r="E119" s="128">
        <v>574.44000000000005</v>
      </c>
      <c r="F119" s="82">
        <f t="shared" si="4"/>
        <v>98.027303754266228</v>
      </c>
      <c r="G119" s="56"/>
    </row>
    <row r="120" spans="1:7" ht="31.5">
      <c r="A120" s="81" t="s">
        <v>27</v>
      </c>
      <c r="B120" s="70" t="s">
        <v>61</v>
      </c>
      <c r="C120" s="68">
        <v>600</v>
      </c>
      <c r="D120" s="127">
        <f>SUM(D121,D122)</f>
        <v>1219.8400000000001</v>
      </c>
      <c r="E120" s="125">
        <f>E121+E122</f>
        <v>1171.6199999999999</v>
      </c>
      <c r="F120" s="82">
        <f t="shared" si="4"/>
        <v>96.047022560335762</v>
      </c>
      <c r="G120" s="56"/>
    </row>
    <row r="121" spans="1:7" ht="15.75">
      <c r="A121" s="81" t="s">
        <v>46</v>
      </c>
      <c r="B121" s="70" t="s">
        <v>61</v>
      </c>
      <c r="C121" s="68">
        <v>610</v>
      </c>
      <c r="D121" s="127">
        <v>552.08000000000004</v>
      </c>
      <c r="E121" s="125">
        <f>193.2+243.8+52.9+27.6</f>
        <v>517.5</v>
      </c>
      <c r="F121" s="82">
        <f t="shared" si="4"/>
        <v>93.736415012317053</v>
      </c>
      <c r="G121" s="56"/>
    </row>
    <row r="122" spans="1:7" ht="15.75">
      <c r="A122" s="81" t="s">
        <v>28</v>
      </c>
      <c r="B122" s="70" t="s">
        <v>61</v>
      </c>
      <c r="C122" s="68">
        <v>620</v>
      </c>
      <c r="D122" s="127">
        <v>667.76</v>
      </c>
      <c r="E122" s="125">
        <f>66.98+117.16+469.98</f>
        <v>654.12</v>
      </c>
      <c r="F122" s="82">
        <f t="shared" si="4"/>
        <v>97.957349946088414</v>
      </c>
      <c r="G122" s="56"/>
    </row>
    <row r="123" spans="1:7" ht="31.5">
      <c r="A123" s="84" t="s">
        <v>62</v>
      </c>
      <c r="B123" s="70" t="s">
        <v>63</v>
      </c>
      <c r="C123" s="68"/>
      <c r="D123" s="127">
        <f>SUM(D124,D126)</f>
        <v>3804.6099999999997</v>
      </c>
      <c r="E123" s="125">
        <v>3667.25</v>
      </c>
      <c r="F123" s="82">
        <f t="shared" si="4"/>
        <v>96.389643090881862</v>
      </c>
      <c r="G123" s="56"/>
    </row>
    <row r="124" spans="1:7" ht="31.5">
      <c r="A124" s="72" t="s">
        <v>226</v>
      </c>
      <c r="B124" s="70" t="s">
        <v>63</v>
      </c>
      <c r="C124" s="91">
        <v>200</v>
      </c>
      <c r="D124" s="127">
        <f>SUM(D125)</f>
        <v>24</v>
      </c>
      <c r="E124" s="134">
        <v>24</v>
      </c>
      <c r="F124" s="82">
        <f t="shared" si="4"/>
        <v>100</v>
      </c>
      <c r="G124" s="56"/>
    </row>
    <row r="125" spans="1:7" ht="31.5">
      <c r="A125" s="73" t="s">
        <v>15</v>
      </c>
      <c r="B125" s="70" t="s">
        <v>63</v>
      </c>
      <c r="C125" s="91">
        <v>240</v>
      </c>
      <c r="D125" s="130">
        <v>24</v>
      </c>
      <c r="E125" s="134">
        <v>24</v>
      </c>
      <c r="F125" s="82">
        <f t="shared" si="4"/>
        <v>100</v>
      </c>
      <c r="G125" s="56"/>
    </row>
    <row r="126" spans="1:7" ht="31.5">
      <c r="A126" s="81" t="s">
        <v>27</v>
      </c>
      <c r="B126" s="70" t="s">
        <v>63</v>
      </c>
      <c r="C126" s="68">
        <v>600</v>
      </c>
      <c r="D126" s="127">
        <f>SUM(D128,D127)</f>
        <v>3780.6099999999997</v>
      </c>
      <c r="E126" s="125">
        <f>E127+E128</f>
        <v>3643.2400000000002</v>
      </c>
      <c r="F126" s="82">
        <f t="shared" si="4"/>
        <v>96.366459380893573</v>
      </c>
      <c r="G126" s="56"/>
    </row>
    <row r="127" spans="1:7" ht="15.75">
      <c r="A127" s="81" t="s">
        <v>46</v>
      </c>
      <c r="B127" s="70" t="s">
        <v>63</v>
      </c>
      <c r="C127" s="68">
        <v>610</v>
      </c>
      <c r="D127" s="127">
        <v>1379.93</v>
      </c>
      <c r="E127" s="125">
        <f>21.24+73.88+893.74+350.02+35</f>
        <v>1373.88</v>
      </c>
      <c r="F127" s="82">
        <f t="shared" si="4"/>
        <v>99.561571963795274</v>
      </c>
      <c r="G127" s="56"/>
    </row>
    <row r="128" spans="1:7" ht="15.75">
      <c r="A128" s="81" t="s">
        <v>28</v>
      </c>
      <c r="B128" s="70" t="s">
        <v>63</v>
      </c>
      <c r="C128" s="68">
        <v>620</v>
      </c>
      <c r="D128" s="127">
        <v>2400.6799999999998</v>
      </c>
      <c r="E128" s="125">
        <f>288.2+168+538+371.92+903.24</f>
        <v>2269.36</v>
      </c>
      <c r="F128" s="82">
        <f t="shared" si="4"/>
        <v>94.529883199760079</v>
      </c>
      <c r="G128" s="56"/>
    </row>
    <row r="129" spans="1:7" ht="15.75">
      <c r="A129" s="84" t="s">
        <v>245</v>
      </c>
      <c r="B129" s="70" t="s">
        <v>64</v>
      </c>
      <c r="C129" s="68"/>
      <c r="D129" s="127">
        <f>SUM(D130,D132,)</f>
        <v>5041.8</v>
      </c>
      <c r="E129" s="125">
        <f>E130+E132</f>
        <v>5041.74</v>
      </c>
      <c r="F129" s="82">
        <f t="shared" si="4"/>
        <v>99.998809948827798</v>
      </c>
      <c r="G129" s="56"/>
    </row>
    <row r="130" spans="1:7" ht="31.5">
      <c r="A130" s="72" t="s">
        <v>226</v>
      </c>
      <c r="B130" s="70" t="s">
        <v>64</v>
      </c>
      <c r="C130" s="92" t="s">
        <v>34</v>
      </c>
      <c r="D130" s="127">
        <f>SUM(D131)</f>
        <v>4047.6</v>
      </c>
      <c r="E130" s="135">
        <f>E131</f>
        <v>4047.6</v>
      </c>
      <c r="F130" s="82">
        <f t="shared" si="4"/>
        <v>100</v>
      </c>
      <c r="G130" s="56"/>
    </row>
    <row r="131" spans="1:7" ht="31.5">
      <c r="A131" s="73" t="s">
        <v>15</v>
      </c>
      <c r="B131" s="70" t="s">
        <v>64</v>
      </c>
      <c r="C131" s="71">
        <v>240</v>
      </c>
      <c r="D131" s="130">
        <v>4047.6</v>
      </c>
      <c r="E131" s="128">
        <f>3960+87.6</f>
        <v>4047.6</v>
      </c>
      <c r="F131" s="82">
        <f t="shared" si="4"/>
        <v>100</v>
      </c>
      <c r="G131" s="57"/>
    </row>
    <row r="132" spans="1:7" ht="31.5">
      <c r="A132" s="81" t="s">
        <v>27</v>
      </c>
      <c r="B132" s="70" t="s">
        <v>64</v>
      </c>
      <c r="C132" s="77">
        <v>600</v>
      </c>
      <c r="D132" s="127">
        <f>SUM(D133,D134,)</f>
        <v>994.2</v>
      </c>
      <c r="E132" s="132">
        <f>E133+E134</f>
        <v>994.1400000000001</v>
      </c>
      <c r="F132" s="82">
        <f t="shared" si="4"/>
        <v>99.993964996982513</v>
      </c>
      <c r="G132" s="56"/>
    </row>
    <row r="133" spans="1:7" ht="15.75">
      <c r="A133" s="81" t="s">
        <v>46</v>
      </c>
      <c r="B133" s="70" t="s">
        <v>64</v>
      </c>
      <c r="C133" s="68">
        <v>610</v>
      </c>
      <c r="D133" s="127">
        <v>587.20000000000005</v>
      </c>
      <c r="E133" s="125">
        <f>216+371.2</f>
        <v>587.20000000000005</v>
      </c>
      <c r="F133" s="82">
        <f t="shared" si="4"/>
        <v>100</v>
      </c>
      <c r="G133" s="56"/>
    </row>
    <row r="134" spans="1:7" ht="15.75">
      <c r="A134" s="81" t="s">
        <v>28</v>
      </c>
      <c r="B134" s="70" t="s">
        <v>64</v>
      </c>
      <c r="C134" s="68">
        <v>620</v>
      </c>
      <c r="D134" s="130">
        <v>407</v>
      </c>
      <c r="E134" s="125">
        <f>48+358.94</f>
        <v>406.94</v>
      </c>
      <c r="F134" s="82">
        <f t="shared" si="4"/>
        <v>99.985257985257974</v>
      </c>
      <c r="G134" s="56"/>
    </row>
    <row r="135" spans="1:7" ht="31.5">
      <c r="A135" s="84" t="s">
        <v>673</v>
      </c>
      <c r="B135" s="70" t="s">
        <v>674</v>
      </c>
      <c r="C135" s="68"/>
      <c r="D135" s="127">
        <f>SUM(D136)</f>
        <v>5281.9</v>
      </c>
      <c r="E135" s="125">
        <v>5281.9</v>
      </c>
      <c r="F135" s="82">
        <f t="shared" si="4"/>
        <v>100</v>
      </c>
      <c r="G135" s="61"/>
    </row>
    <row r="136" spans="1:7" ht="31.5">
      <c r="A136" s="80" t="s">
        <v>226</v>
      </c>
      <c r="B136" s="70" t="s">
        <v>674</v>
      </c>
      <c r="C136" s="92" t="s">
        <v>34</v>
      </c>
      <c r="D136" s="127">
        <f>SUM(D137)</f>
        <v>5281.9</v>
      </c>
      <c r="E136" s="135">
        <v>5281.9</v>
      </c>
      <c r="F136" s="82">
        <f t="shared" si="4"/>
        <v>100</v>
      </c>
      <c r="G136" s="61"/>
    </row>
    <row r="137" spans="1:7" ht="31.5">
      <c r="A137" s="86" t="s">
        <v>15</v>
      </c>
      <c r="B137" s="70" t="s">
        <v>674</v>
      </c>
      <c r="C137" s="71">
        <v>240</v>
      </c>
      <c r="D137" s="130">
        <v>5281.9</v>
      </c>
      <c r="E137" s="128">
        <v>5281.9</v>
      </c>
      <c r="F137" s="82">
        <f t="shared" si="4"/>
        <v>100</v>
      </c>
      <c r="G137" s="57"/>
    </row>
    <row r="138" spans="1:7" ht="47.25">
      <c r="A138" s="84" t="s">
        <v>380</v>
      </c>
      <c r="B138" s="70" t="s">
        <v>65</v>
      </c>
      <c r="C138" s="71"/>
      <c r="D138" s="127">
        <f>SUM(D139,D142)</f>
        <v>201.55</v>
      </c>
      <c r="E138" s="128">
        <f>E139+E142</f>
        <v>200.94</v>
      </c>
      <c r="F138" s="82">
        <f t="shared" si="4"/>
        <v>99.697345571818403</v>
      </c>
      <c r="G138" s="56"/>
    </row>
    <row r="139" spans="1:7" ht="47.25">
      <c r="A139" s="84" t="s">
        <v>66</v>
      </c>
      <c r="B139" s="70" t="s">
        <v>67</v>
      </c>
      <c r="C139" s="71"/>
      <c r="D139" s="127">
        <f>SUM(D140)</f>
        <v>157</v>
      </c>
      <c r="E139" s="128">
        <v>156.38999999999999</v>
      </c>
      <c r="F139" s="82">
        <f t="shared" si="4"/>
        <v>99.611464968152859</v>
      </c>
      <c r="G139" s="56"/>
    </row>
    <row r="140" spans="1:7" ht="31.5">
      <c r="A140" s="72" t="s">
        <v>226</v>
      </c>
      <c r="B140" s="70" t="s">
        <v>67</v>
      </c>
      <c r="C140" s="92" t="s">
        <v>34</v>
      </c>
      <c r="D140" s="127">
        <f>SUM(D141)</f>
        <v>157</v>
      </c>
      <c r="E140" s="135">
        <v>156.38999999999999</v>
      </c>
      <c r="F140" s="82">
        <f t="shared" si="4"/>
        <v>99.611464968152859</v>
      </c>
      <c r="G140" s="56"/>
    </row>
    <row r="141" spans="1:7" ht="31.5">
      <c r="A141" s="73" t="s">
        <v>15</v>
      </c>
      <c r="B141" s="70" t="s">
        <v>67</v>
      </c>
      <c r="C141" s="71">
        <v>240</v>
      </c>
      <c r="D141" s="130">
        <v>157</v>
      </c>
      <c r="E141" s="128">
        <v>156.38999999999999</v>
      </c>
      <c r="F141" s="82">
        <f t="shared" si="4"/>
        <v>99.611464968152859</v>
      </c>
      <c r="G141" s="57"/>
    </row>
    <row r="142" spans="1:7" ht="31.5">
      <c r="A142" s="84" t="s">
        <v>521</v>
      </c>
      <c r="B142" s="70" t="s">
        <v>523</v>
      </c>
      <c r="C142" s="71"/>
      <c r="D142" s="127">
        <f>SUM(D143)</f>
        <v>44.55</v>
      </c>
      <c r="E142" s="128">
        <v>44.55</v>
      </c>
      <c r="F142" s="82">
        <f t="shared" si="4"/>
        <v>100</v>
      </c>
      <c r="G142" s="57"/>
    </row>
    <row r="143" spans="1:7" ht="31.5">
      <c r="A143" s="72" t="s">
        <v>226</v>
      </c>
      <c r="B143" s="70" t="s">
        <v>523</v>
      </c>
      <c r="C143" s="71">
        <v>200</v>
      </c>
      <c r="D143" s="127">
        <f>SUM(D144)</f>
        <v>44.55</v>
      </c>
      <c r="E143" s="128">
        <v>44.55</v>
      </c>
      <c r="F143" s="82">
        <f t="shared" si="4"/>
        <v>100</v>
      </c>
      <c r="G143" s="57"/>
    </row>
    <row r="144" spans="1:7" ht="31.5">
      <c r="A144" s="73" t="s">
        <v>15</v>
      </c>
      <c r="B144" s="70" t="s">
        <v>523</v>
      </c>
      <c r="C144" s="71">
        <v>240</v>
      </c>
      <c r="D144" s="127">
        <v>44.55</v>
      </c>
      <c r="E144" s="128">
        <v>44.55</v>
      </c>
      <c r="F144" s="82">
        <f t="shared" si="4"/>
        <v>100</v>
      </c>
      <c r="G144" s="57"/>
    </row>
    <row r="145" spans="1:7" ht="31.5">
      <c r="A145" s="84" t="s">
        <v>355</v>
      </c>
      <c r="B145" s="70" t="s">
        <v>68</v>
      </c>
      <c r="C145" s="68"/>
      <c r="D145" s="127">
        <f>SUM(D146)</f>
        <v>68</v>
      </c>
      <c r="E145" s="125">
        <v>68</v>
      </c>
      <c r="F145" s="82">
        <f t="shared" si="4"/>
        <v>100</v>
      </c>
      <c r="G145" s="56"/>
    </row>
    <row r="146" spans="1:7" ht="31.5">
      <c r="A146" s="84" t="s">
        <v>381</v>
      </c>
      <c r="B146" s="70" t="s">
        <v>383</v>
      </c>
      <c r="C146" s="68"/>
      <c r="D146" s="127">
        <f>SUM(D147)</f>
        <v>68</v>
      </c>
      <c r="E146" s="125">
        <v>68</v>
      </c>
      <c r="F146" s="82">
        <f t="shared" si="4"/>
        <v>100</v>
      </c>
      <c r="G146" s="56"/>
    </row>
    <row r="147" spans="1:7" ht="31.5">
      <c r="A147" s="81" t="s">
        <v>27</v>
      </c>
      <c r="B147" s="70" t="s">
        <v>383</v>
      </c>
      <c r="C147" s="77">
        <v>600</v>
      </c>
      <c r="D147" s="127">
        <f>SUM(D148)</f>
        <v>68</v>
      </c>
      <c r="E147" s="132">
        <v>68</v>
      </c>
      <c r="F147" s="82">
        <f t="shared" si="4"/>
        <v>100</v>
      </c>
      <c r="G147" s="56"/>
    </row>
    <row r="148" spans="1:7" ht="15.75">
      <c r="A148" s="81" t="s">
        <v>46</v>
      </c>
      <c r="B148" s="70" t="s">
        <v>383</v>
      </c>
      <c r="C148" s="68">
        <v>610</v>
      </c>
      <c r="D148" s="127">
        <v>68</v>
      </c>
      <c r="E148" s="125">
        <v>68</v>
      </c>
      <c r="F148" s="82">
        <f t="shared" si="4"/>
        <v>100</v>
      </c>
      <c r="G148" s="56"/>
    </row>
    <row r="149" spans="1:7" ht="63">
      <c r="A149" s="69" t="s">
        <v>522</v>
      </c>
      <c r="B149" s="70" t="s">
        <v>69</v>
      </c>
      <c r="C149" s="68"/>
      <c r="D149" s="127">
        <f>SUM(D150)</f>
        <v>349.80999999999995</v>
      </c>
      <c r="E149" s="125">
        <f>E150</f>
        <v>252.47</v>
      </c>
      <c r="F149" s="82">
        <f t="shared" si="4"/>
        <v>72.173465595609059</v>
      </c>
      <c r="G149" s="56"/>
    </row>
    <row r="150" spans="1:7" ht="31.5">
      <c r="A150" s="69" t="s">
        <v>70</v>
      </c>
      <c r="B150" s="70" t="s">
        <v>71</v>
      </c>
      <c r="C150" s="71"/>
      <c r="D150" s="127">
        <f>SUM(D151,D153)</f>
        <v>349.80999999999995</v>
      </c>
      <c r="E150" s="128">
        <f>E151+E153</f>
        <v>252.47</v>
      </c>
      <c r="F150" s="82">
        <f t="shared" si="4"/>
        <v>72.173465595609059</v>
      </c>
      <c r="G150" s="56"/>
    </row>
    <row r="151" spans="1:7" ht="31.5">
      <c r="A151" s="72" t="s">
        <v>226</v>
      </c>
      <c r="B151" s="70" t="s">
        <v>71</v>
      </c>
      <c r="C151" s="92" t="s">
        <v>34</v>
      </c>
      <c r="D151" s="127">
        <f>SUM(D152)</f>
        <v>135.35</v>
      </c>
      <c r="E151" s="135">
        <f>E152</f>
        <v>135.34</v>
      </c>
      <c r="F151" s="82">
        <f t="shared" si="4"/>
        <v>99.992611747321774</v>
      </c>
      <c r="G151" s="56"/>
    </row>
    <row r="152" spans="1:7" ht="31.5">
      <c r="A152" s="73" t="s">
        <v>15</v>
      </c>
      <c r="B152" s="70" t="s">
        <v>71</v>
      </c>
      <c r="C152" s="71">
        <v>240</v>
      </c>
      <c r="D152" s="130">
        <v>135.35</v>
      </c>
      <c r="E152" s="128">
        <v>135.34</v>
      </c>
      <c r="F152" s="82">
        <f t="shared" si="4"/>
        <v>99.992611747321774</v>
      </c>
      <c r="G152" s="57"/>
    </row>
    <row r="153" spans="1:7" ht="31.5">
      <c r="A153" s="81" t="s">
        <v>27</v>
      </c>
      <c r="B153" s="70" t="s">
        <v>71</v>
      </c>
      <c r="C153" s="77">
        <v>600</v>
      </c>
      <c r="D153" s="127">
        <f>SUM(D154,D155)</f>
        <v>214.45999999999998</v>
      </c>
      <c r="E153" s="132">
        <f>E154+E155</f>
        <v>117.13</v>
      </c>
      <c r="F153" s="82">
        <f t="shared" si="4"/>
        <v>54.616245453697665</v>
      </c>
      <c r="G153" s="56"/>
    </row>
    <row r="154" spans="1:7" ht="15.75">
      <c r="A154" s="81" t="s">
        <v>46</v>
      </c>
      <c r="B154" s="70" t="s">
        <v>71</v>
      </c>
      <c r="C154" s="68">
        <v>610</v>
      </c>
      <c r="D154" s="127">
        <v>114.97</v>
      </c>
      <c r="E154" s="125">
        <v>67.25</v>
      </c>
      <c r="F154" s="82">
        <f t="shared" si="4"/>
        <v>58.493520048708362</v>
      </c>
      <c r="G154" s="56"/>
    </row>
    <row r="155" spans="1:7" ht="15.75">
      <c r="A155" s="81" t="s">
        <v>28</v>
      </c>
      <c r="B155" s="70" t="s">
        <v>71</v>
      </c>
      <c r="C155" s="68">
        <v>620</v>
      </c>
      <c r="D155" s="127">
        <v>99.49</v>
      </c>
      <c r="E155" s="125">
        <v>49.88</v>
      </c>
      <c r="F155" s="82">
        <f t="shared" si="4"/>
        <v>50.135692029349684</v>
      </c>
      <c r="G155" s="61"/>
    </row>
    <row r="156" spans="1:7" ht="47.25">
      <c r="A156" s="69" t="s">
        <v>246</v>
      </c>
      <c r="B156" s="74" t="s">
        <v>72</v>
      </c>
      <c r="C156" s="71"/>
      <c r="D156" s="127">
        <f>SUM(D157,D161,D167,D171)</f>
        <v>24383.43</v>
      </c>
      <c r="E156" s="128">
        <f>E157+E161+E167+E171</f>
        <v>24383.279999999999</v>
      </c>
      <c r="F156" s="82">
        <f t="shared" si="4"/>
        <v>99.999384828139426</v>
      </c>
      <c r="G156" s="56"/>
    </row>
    <row r="157" spans="1:7" ht="31.5">
      <c r="A157" s="73" t="s">
        <v>76</v>
      </c>
      <c r="B157" s="74" t="s">
        <v>247</v>
      </c>
      <c r="C157" s="71"/>
      <c r="D157" s="127">
        <f>SUM(D158)</f>
        <v>37.9</v>
      </c>
      <c r="E157" s="128">
        <f>E158</f>
        <v>37.9</v>
      </c>
      <c r="F157" s="82">
        <f t="shared" si="4"/>
        <v>100</v>
      </c>
      <c r="G157" s="56"/>
    </row>
    <row r="158" spans="1:7" ht="47.25">
      <c r="A158" s="73" t="s">
        <v>75</v>
      </c>
      <c r="B158" s="74" t="s">
        <v>248</v>
      </c>
      <c r="C158" s="71"/>
      <c r="D158" s="127">
        <f>SUM(D159)</f>
        <v>37.9</v>
      </c>
      <c r="E158" s="128">
        <f>E159</f>
        <v>37.9</v>
      </c>
      <c r="F158" s="82">
        <f t="shared" si="4"/>
        <v>100</v>
      </c>
      <c r="G158" s="56"/>
    </row>
    <row r="159" spans="1:7" ht="31.5">
      <c r="A159" s="72" t="s">
        <v>226</v>
      </c>
      <c r="B159" s="74" t="s">
        <v>248</v>
      </c>
      <c r="C159" s="71">
        <v>200</v>
      </c>
      <c r="D159" s="127">
        <f>SUM(D160)</f>
        <v>37.9</v>
      </c>
      <c r="E159" s="128">
        <f>E160</f>
        <v>37.9</v>
      </c>
      <c r="F159" s="82">
        <f t="shared" si="4"/>
        <v>100</v>
      </c>
      <c r="G159" s="56"/>
    </row>
    <row r="160" spans="1:7" ht="31.5">
      <c r="A160" s="72" t="s">
        <v>15</v>
      </c>
      <c r="B160" s="74" t="s">
        <v>248</v>
      </c>
      <c r="C160" s="71">
        <v>240</v>
      </c>
      <c r="D160" s="127">
        <v>37.9</v>
      </c>
      <c r="E160" s="128">
        <v>37.9</v>
      </c>
      <c r="F160" s="82">
        <f t="shared" ref="F160:F223" si="6">E160/D160*100</f>
        <v>100</v>
      </c>
      <c r="G160" s="56"/>
    </row>
    <row r="161" spans="1:11" ht="31.5">
      <c r="A161" s="73" t="s">
        <v>77</v>
      </c>
      <c r="B161" s="74" t="s">
        <v>249</v>
      </c>
      <c r="C161" s="71"/>
      <c r="D161" s="127">
        <f>SUM(D162)</f>
        <v>590.59999999999991</v>
      </c>
      <c r="E161" s="128">
        <f>E162</f>
        <v>590.59999999999991</v>
      </c>
      <c r="F161" s="82">
        <f t="shared" si="6"/>
        <v>100</v>
      </c>
      <c r="G161" s="56"/>
    </row>
    <row r="162" spans="1:11" ht="47.25">
      <c r="A162" s="73" t="s">
        <v>75</v>
      </c>
      <c r="B162" s="74" t="s">
        <v>250</v>
      </c>
      <c r="C162" s="71"/>
      <c r="D162" s="127">
        <f>SUM(D163,D165)</f>
        <v>590.59999999999991</v>
      </c>
      <c r="E162" s="128">
        <f>E163+E165</f>
        <v>590.59999999999991</v>
      </c>
      <c r="F162" s="82">
        <f t="shared" si="6"/>
        <v>100</v>
      </c>
      <c r="G162" s="56"/>
    </row>
    <row r="163" spans="1:11" ht="31.5">
      <c r="A163" s="72" t="s">
        <v>226</v>
      </c>
      <c r="B163" s="74" t="s">
        <v>250</v>
      </c>
      <c r="C163" s="71">
        <v>200</v>
      </c>
      <c r="D163" s="127">
        <f>SUM(D164)</f>
        <v>4.8</v>
      </c>
      <c r="E163" s="128">
        <v>4.8</v>
      </c>
      <c r="F163" s="82">
        <f t="shared" si="6"/>
        <v>100</v>
      </c>
      <c r="G163" s="56"/>
    </row>
    <row r="164" spans="1:11" ht="31.5">
      <c r="A164" s="72" t="s">
        <v>15</v>
      </c>
      <c r="B164" s="74" t="s">
        <v>250</v>
      </c>
      <c r="C164" s="71">
        <v>240</v>
      </c>
      <c r="D164" s="127">
        <v>4.8</v>
      </c>
      <c r="E164" s="128">
        <v>4.8</v>
      </c>
      <c r="F164" s="82">
        <f t="shared" si="6"/>
        <v>100</v>
      </c>
      <c r="G164" s="56"/>
    </row>
    <row r="165" spans="1:11" ht="31.5">
      <c r="A165" s="81" t="s">
        <v>27</v>
      </c>
      <c r="B165" s="74" t="s">
        <v>250</v>
      </c>
      <c r="C165" s="77">
        <v>600</v>
      </c>
      <c r="D165" s="127">
        <f>SUM(D166)</f>
        <v>585.79999999999995</v>
      </c>
      <c r="E165" s="132">
        <f>E166</f>
        <v>585.79999999999995</v>
      </c>
      <c r="F165" s="82">
        <f t="shared" si="6"/>
        <v>100</v>
      </c>
      <c r="G165" s="61"/>
    </row>
    <row r="166" spans="1:11" ht="15.75">
      <c r="A166" s="81" t="s">
        <v>46</v>
      </c>
      <c r="B166" s="74" t="s">
        <v>250</v>
      </c>
      <c r="C166" s="68">
        <v>610</v>
      </c>
      <c r="D166" s="127">
        <v>585.79999999999995</v>
      </c>
      <c r="E166" s="125">
        <v>585.79999999999995</v>
      </c>
      <c r="F166" s="82">
        <f t="shared" si="6"/>
        <v>100</v>
      </c>
      <c r="G166" s="61"/>
    </row>
    <row r="167" spans="1:11" ht="31.5">
      <c r="A167" s="73" t="s">
        <v>78</v>
      </c>
      <c r="B167" s="74" t="s">
        <v>252</v>
      </c>
      <c r="C167" s="71"/>
      <c r="D167" s="127">
        <f>SUM(D168)</f>
        <v>70.599999999999994</v>
      </c>
      <c r="E167" s="128">
        <v>70.569999999999993</v>
      </c>
      <c r="F167" s="82">
        <f t="shared" si="6"/>
        <v>99.957507082152972</v>
      </c>
      <c r="G167" s="58"/>
    </row>
    <row r="168" spans="1:11" ht="47.25">
      <c r="A168" s="73" t="s">
        <v>75</v>
      </c>
      <c r="B168" s="74" t="s">
        <v>354</v>
      </c>
      <c r="C168" s="71"/>
      <c r="D168" s="127">
        <f>SUM(D169)</f>
        <v>70.599999999999994</v>
      </c>
      <c r="E168" s="128">
        <v>70.569999999999993</v>
      </c>
      <c r="F168" s="82">
        <f t="shared" si="6"/>
        <v>99.957507082152972</v>
      </c>
      <c r="G168" s="58"/>
    </row>
    <row r="169" spans="1:11" ht="31.5">
      <c r="A169" s="72" t="s">
        <v>226</v>
      </c>
      <c r="B169" s="74" t="s">
        <v>354</v>
      </c>
      <c r="C169" s="71">
        <v>200</v>
      </c>
      <c r="D169" s="127">
        <f>SUM(D170)</f>
        <v>70.599999999999994</v>
      </c>
      <c r="E169" s="128">
        <v>75.569999999999993</v>
      </c>
      <c r="F169" s="82">
        <f t="shared" si="6"/>
        <v>107.03966005665721</v>
      </c>
      <c r="G169" s="58"/>
    </row>
    <row r="170" spans="1:11" ht="31.5">
      <c r="A170" s="72" t="s">
        <v>15</v>
      </c>
      <c r="B170" s="74" t="s">
        <v>354</v>
      </c>
      <c r="C170" s="71">
        <v>240</v>
      </c>
      <c r="D170" s="127">
        <v>70.599999999999994</v>
      </c>
      <c r="E170" s="128">
        <v>70.569999999999993</v>
      </c>
      <c r="F170" s="82">
        <f t="shared" si="6"/>
        <v>99.957507082152972</v>
      </c>
      <c r="G170" s="58"/>
    </row>
    <row r="171" spans="1:11" ht="47.25">
      <c r="A171" s="73" t="s">
        <v>420</v>
      </c>
      <c r="B171" s="74" t="s">
        <v>251</v>
      </c>
      <c r="C171" s="71"/>
      <c r="D171" s="127">
        <f t="shared" ref="D171" si="7">SUM(D172)</f>
        <v>23684.33</v>
      </c>
      <c r="E171" s="128">
        <v>23684.21</v>
      </c>
      <c r="F171" s="82">
        <f t="shared" si="6"/>
        <v>99.999493335889156</v>
      </c>
      <c r="G171" s="56"/>
      <c r="K171" s="13"/>
    </row>
    <row r="172" spans="1:11" ht="31.5">
      <c r="A172" s="93" t="s">
        <v>344</v>
      </c>
      <c r="B172" s="74" t="s">
        <v>345</v>
      </c>
      <c r="C172" s="71"/>
      <c r="D172" s="127">
        <f>SUM(D174,D176,)</f>
        <v>23684.33</v>
      </c>
      <c r="E172" s="128">
        <v>23684.21</v>
      </c>
      <c r="F172" s="82">
        <f t="shared" si="6"/>
        <v>99.999493335889156</v>
      </c>
      <c r="G172" s="56"/>
      <c r="K172" s="39"/>
    </row>
    <row r="173" spans="1:11" ht="63">
      <c r="A173" s="72" t="s">
        <v>41</v>
      </c>
      <c r="B173" s="74" t="s">
        <v>345</v>
      </c>
      <c r="C173" s="71">
        <v>100</v>
      </c>
      <c r="D173" s="127">
        <f>SUM(D174)</f>
        <v>22637.5</v>
      </c>
      <c r="E173" s="128">
        <f>E174</f>
        <v>22637.489999999998</v>
      </c>
      <c r="F173" s="82">
        <f t="shared" si="6"/>
        <v>99.999955825510753</v>
      </c>
      <c r="G173" s="56"/>
      <c r="K173" s="39"/>
    </row>
    <row r="174" spans="1:11" ht="15.75">
      <c r="A174" s="72" t="s">
        <v>42</v>
      </c>
      <c r="B174" s="74" t="s">
        <v>345</v>
      </c>
      <c r="C174" s="71">
        <v>110</v>
      </c>
      <c r="D174" s="127">
        <v>22637.5</v>
      </c>
      <c r="E174" s="128">
        <f>5216.38+2.13+17418.98</f>
        <v>22637.489999999998</v>
      </c>
      <c r="F174" s="82">
        <f t="shared" si="6"/>
        <v>99.999955825510753</v>
      </c>
      <c r="G174" s="61"/>
      <c r="K174" s="39"/>
    </row>
    <row r="175" spans="1:11" ht="31.5">
      <c r="A175" s="72" t="s">
        <v>226</v>
      </c>
      <c r="B175" s="74" t="s">
        <v>345</v>
      </c>
      <c r="C175" s="71">
        <v>200</v>
      </c>
      <c r="D175" s="127">
        <f>SUM(D176)</f>
        <v>1046.83</v>
      </c>
      <c r="E175" s="128">
        <f>E176</f>
        <v>1046.71</v>
      </c>
      <c r="F175" s="82">
        <f t="shared" si="6"/>
        <v>99.98853682068723</v>
      </c>
      <c r="G175" s="61"/>
      <c r="K175" s="39"/>
    </row>
    <row r="176" spans="1:11" ht="31.5">
      <c r="A176" s="72" t="s">
        <v>15</v>
      </c>
      <c r="B176" s="74" t="s">
        <v>345</v>
      </c>
      <c r="C176" s="71">
        <v>240</v>
      </c>
      <c r="D176" s="127">
        <v>1046.83</v>
      </c>
      <c r="E176" s="128">
        <v>1046.71</v>
      </c>
      <c r="F176" s="82">
        <f t="shared" si="6"/>
        <v>99.98853682068723</v>
      </c>
      <c r="G176" s="61"/>
      <c r="K176" s="39"/>
    </row>
    <row r="177" spans="1:11" ht="47.25">
      <c r="A177" s="69" t="s">
        <v>253</v>
      </c>
      <c r="B177" s="74" t="s">
        <v>74</v>
      </c>
      <c r="C177" s="71"/>
      <c r="D177" s="127">
        <f>SUM(D178,)</f>
        <v>1641.1999999999998</v>
      </c>
      <c r="E177" s="128">
        <f>E178</f>
        <v>1641.1299999999999</v>
      </c>
      <c r="F177" s="82">
        <f t="shared" si="6"/>
        <v>99.995734828174506</v>
      </c>
      <c r="G177" s="56"/>
      <c r="K177" s="39"/>
    </row>
    <row r="178" spans="1:11" ht="31.5">
      <c r="A178" s="69" t="s">
        <v>370</v>
      </c>
      <c r="B178" s="74" t="s">
        <v>373</v>
      </c>
      <c r="C178" s="71"/>
      <c r="D178" s="127">
        <f>SUM(D179,D182,D185)</f>
        <v>1641.1999999999998</v>
      </c>
      <c r="E178" s="128">
        <f>E179+E182+E185</f>
        <v>1641.1299999999999</v>
      </c>
      <c r="F178" s="82">
        <f t="shared" si="6"/>
        <v>99.995734828174506</v>
      </c>
      <c r="G178" s="56"/>
      <c r="K178" s="39"/>
    </row>
    <row r="179" spans="1:11" ht="31.5">
      <c r="A179" s="69" t="s">
        <v>371</v>
      </c>
      <c r="B179" s="74" t="s">
        <v>374</v>
      </c>
      <c r="C179" s="71"/>
      <c r="D179" s="127">
        <f>SUM(D180)</f>
        <v>475.2</v>
      </c>
      <c r="E179" s="128">
        <f>E180</f>
        <v>475.2</v>
      </c>
      <c r="F179" s="82">
        <f t="shared" si="6"/>
        <v>100</v>
      </c>
      <c r="G179" s="56"/>
      <c r="K179" s="39"/>
    </row>
    <row r="180" spans="1:11" ht="31.5">
      <c r="A180" s="72" t="s">
        <v>226</v>
      </c>
      <c r="B180" s="74" t="s">
        <v>374</v>
      </c>
      <c r="C180" s="71">
        <v>200</v>
      </c>
      <c r="D180" s="127">
        <f>SUM(D181)</f>
        <v>475.2</v>
      </c>
      <c r="E180" s="128">
        <f>E181</f>
        <v>475.2</v>
      </c>
      <c r="F180" s="82">
        <f t="shared" si="6"/>
        <v>100</v>
      </c>
      <c r="G180" s="56"/>
      <c r="K180" s="11"/>
    </row>
    <row r="181" spans="1:11" ht="31.5">
      <c r="A181" s="72" t="s">
        <v>15</v>
      </c>
      <c r="B181" s="74" t="s">
        <v>374</v>
      </c>
      <c r="C181" s="71">
        <v>240</v>
      </c>
      <c r="D181" s="127">
        <v>475.2</v>
      </c>
      <c r="E181" s="128">
        <v>475.2</v>
      </c>
      <c r="F181" s="82">
        <f t="shared" si="6"/>
        <v>100</v>
      </c>
      <c r="G181" s="56"/>
      <c r="K181" s="11"/>
    </row>
    <row r="182" spans="1:11" ht="31.5">
      <c r="A182" s="72" t="s">
        <v>372</v>
      </c>
      <c r="B182" s="74" t="s">
        <v>375</v>
      </c>
      <c r="C182" s="71"/>
      <c r="D182" s="127">
        <f>SUM(D183)</f>
        <v>831.6</v>
      </c>
      <c r="E182" s="128">
        <f>E183</f>
        <v>831.6</v>
      </c>
      <c r="F182" s="82">
        <f t="shared" si="6"/>
        <v>100</v>
      </c>
      <c r="G182" s="56"/>
      <c r="K182" s="13"/>
    </row>
    <row r="183" spans="1:11" ht="31.5">
      <c r="A183" s="72" t="s">
        <v>226</v>
      </c>
      <c r="B183" s="74" t="s">
        <v>375</v>
      </c>
      <c r="C183" s="71">
        <v>200</v>
      </c>
      <c r="D183" s="127">
        <f>SUM(D184)</f>
        <v>831.6</v>
      </c>
      <c r="E183" s="128">
        <f>E184</f>
        <v>831.6</v>
      </c>
      <c r="F183" s="82">
        <f t="shared" si="6"/>
        <v>100</v>
      </c>
      <c r="G183" s="56"/>
      <c r="K183" s="13"/>
    </row>
    <row r="184" spans="1:11" ht="31.5">
      <c r="A184" s="72" t="s">
        <v>15</v>
      </c>
      <c r="B184" s="74" t="s">
        <v>375</v>
      </c>
      <c r="C184" s="71">
        <v>240</v>
      </c>
      <c r="D184" s="127">
        <v>831.6</v>
      </c>
      <c r="E184" s="128">
        <v>831.6</v>
      </c>
      <c r="F184" s="82">
        <f t="shared" si="6"/>
        <v>100</v>
      </c>
      <c r="G184" s="56"/>
      <c r="K184" s="13"/>
    </row>
    <row r="185" spans="1:11" ht="47.25">
      <c r="A185" s="69" t="s">
        <v>82</v>
      </c>
      <c r="B185" s="74" t="s">
        <v>376</v>
      </c>
      <c r="C185" s="71"/>
      <c r="D185" s="127">
        <f>SUM(D186)</f>
        <v>334.4</v>
      </c>
      <c r="E185" s="128">
        <f>E186</f>
        <v>334.33</v>
      </c>
      <c r="F185" s="82">
        <f t="shared" si="6"/>
        <v>99.979066985645943</v>
      </c>
      <c r="G185" s="56"/>
      <c r="K185" s="11"/>
    </row>
    <row r="186" spans="1:11" ht="31.5">
      <c r="A186" s="72" t="s">
        <v>226</v>
      </c>
      <c r="B186" s="74" t="s">
        <v>376</v>
      </c>
      <c r="C186" s="71">
        <v>200</v>
      </c>
      <c r="D186" s="127">
        <f>SUM(D187)</f>
        <v>334.4</v>
      </c>
      <c r="E186" s="128">
        <f>E187</f>
        <v>334.33</v>
      </c>
      <c r="F186" s="82">
        <f t="shared" si="6"/>
        <v>99.979066985645943</v>
      </c>
      <c r="G186" s="56"/>
      <c r="K186" s="11"/>
    </row>
    <row r="187" spans="1:11" ht="31.5">
      <c r="A187" s="72" t="s">
        <v>15</v>
      </c>
      <c r="B187" s="74" t="s">
        <v>376</v>
      </c>
      <c r="C187" s="71">
        <v>240</v>
      </c>
      <c r="D187" s="127">
        <v>334.4</v>
      </c>
      <c r="E187" s="128">
        <v>334.33</v>
      </c>
      <c r="F187" s="82">
        <f t="shared" si="6"/>
        <v>99.979066985645943</v>
      </c>
      <c r="G187" s="56"/>
      <c r="K187" s="13"/>
    </row>
    <row r="188" spans="1:11" ht="31.5">
      <c r="A188" s="69" t="s">
        <v>254</v>
      </c>
      <c r="B188" s="74" t="s">
        <v>79</v>
      </c>
      <c r="C188" s="71"/>
      <c r="D188" s="127">
        <f>SUM(D189,D199,D206,D211,D217)</f>
        <v>10866.509999999998</v>
      </c>
      <c r="E188" s="128">
        <v>10755.84</v>
      </c>
      <c r="F188" s="82">
        <f t="shared" si="6"/>
        <v>98.981549733999259</v>
      </c>
      <c r="G188" s="56"/>
    </row>
    <row r="189" spans="1:11" ht="15.75">
      <c r="A189" s="69" t="s">
        <v>356</v>
      </c>
      <c r="B189" s="74" t="s">
        <v>80</v>
      </c>
      <c r="C189" s="71"/>
      <c r="D189" s="127">
        <f>SUM(D190,D193,D196)</f>
        <v>686.45999999999992</v>
      </c>
      <c r="E189" s="128">
        <f>E190+E193+E196</f>
        <v>634.21</v>
      </c>
      <c r="F189" s="82">
        <f t="shared" si="6"/>
        <v>92.388485854966078</v>
      </c>
      <c r="G189" s="56"/>
    </row>
    <row r="190" spans="1:11" ht="15.75">
      <c r="A190" s="72" t="s">
        <v>255</v>
      </c>
      <c r="B190" s="74" t="s">
        <v>377</v>
      </c>
      <c r="C190" s="71"/>
      <c r="D190" s="127">
        <f>SUM(D191)</f>
        <v>90</v>
      </c>
      <c r="E190" s="128">
        <f>E191</f>
        <v>37.85</v>
      </c>
      <c r="F190" s="82">
        <f t="shared" si="6"/>
        <v>42.055555555555557</v>
      </c>
      <c r="G190" s="56"/>
    </row>
    <row r="191" spans="1:11" ht="31.5">
      <c r="A191" s="72" t="s">
        <v>226</v>
      </c>
      <c r="B191" s="74" t="s">
        <v>377</v>
      </c>
      <c r="C191" s="71">
        <v>200</v>
      </c>
      <c r="D191" s="127">
        <f>SUM(D192)</f>
        <v>90</v>
      </c>
      <c r="E191" s="128">
        <f>E192</f>
        <v>37.85</v>
      </c>
      <c r="F191" s="82">
        <f t="shared" si="6"/>
        <v>42.055555555555557</v>
      </c>
      <c r="G191" s="56"/>
    </row>
    <row r="192" spans="1:11" ht="31.5">
      <c r="A192" s="72" t="s">
        <v>15</v>
      </c>
      <c r="B192" s="74" t="s">
        <v>377</v>
      </c>
      <c r="C192" s="71">
        <v>240</v>
      </c>
      <c r="D192" s="127">
        <v>90</v>
      </c>
      <c r="E192" s="128">
        <v>37.85</v>
      </c>
      <c r="F192" s="82">
        <f t="shared" si="6"/>
        <v>42.055555555555557</v>
      </c>
      <c r="G192" s="56"/>
    </row>
    <row r="193" spans="1:7" ht="47.25">
      <c r="A193" s="72" t="s">
        <v>256</v>
      </c>
      <c r="B193" s="74" t="s">
        <v>382</v>
      </c>
      <c r="C193" s="71"/>
      <c r="D193" s="127">
        <f>SUM(D194)</f>
        <v>526.16</v>
      </c>
      <c r="E193" s="128">
        <f>E194</f>
        <v>526.15</v>
      </c>
      <c r="F193" s="82">
        <f t="shared" si="6"/>
        <v>99.998099437433481</v>
      </c>
      <c r="G193" s="56"/>
    </row>
    <row r="194" spans="1:7" ht="31.5">
      <c r="A194" s="72" t="s">
        <v>226</v>
      </c>
      <c r="B194" s="74" t="s">
        <v>382</v>
      </c>
      <c r="C194" s="71">
        <v>200</v>
      </c>
      <c r="D194" s="127">
        <f>SUM(D195)</f>
        <v>526.16</v>
      </c>
      <c r="E194" s="128">
        <f>E195</f>
        <v>526.15</v>
      </c>
      <c r="F194" s="82">
        <f t="shared" si="6"/>
        <v>99.998099437433481</v>
      </c>
      <c r="G194" s="56"/>
    </row>
    <row r="195" spans="1:7" ht="31.5">
      <c r="A195" s="72" t="s">
        <v>15</v>
      </c>
      <c r="B195" s="74" t="s">
        <v>382</v>
      </c>
      <c r="C195" s="71">
        <v>240</v>
      </c>
      <c r="D195" s="127">
        <v>526.16</v>
      </c>
      <c r="E195" s="128">
        <v>526.15</v>
      </c>
      <c r="F195" s="82">
        <f t="shared" si="6"/>
        <v>99.998099437433481</v>
      </c>
      <c r="G195" s="56"/>
    </row>
    <row r="196" spans="1:7" ht="63">
      <c r="A196" s="80" t="s">
        <v>634</v>
      </c>
      <c r="B196" s="74" t="s">
        <v>635</v>
      </c>
      <c r="C196" s="71"/>
      <c r="D196" s="127">
        <f>SUM(D197)</f>
        <v>70.3</v>
      </c>
      <c r="E196" s="127">
        <v>70.209999999999994</v>
      </c>
      <c r="F196" s="82">
        <f t="shared" si="6"/>
        <v>99.871977240398294</v>
      </c>
      <c r="G196" s="61"/>
    </row>
    <row r="197" spans="1:7" ht="31.5">
      <c r="A197" s="80" t="s">
        <v>226</v>
      </c>
      <c r="B197" s="74" t="s">
        <v>635</v>
      </c>
      <c r="C197" s="71">
        <v>200</v>
      </c>
      <c r="D197" s="127">
        <f>SUM(D198)</f>
        <v>70.3</v>
      </c>
      <c r="E197" s="127">
        <v>70.2</v>
      </c>
      <c r="F197" s="82">
        <f t="shared" si="6"/>
        <v>99.857752489331446</v>
      </c>
      <c r="G197" s="61"/>
    </row>
    <row r="198" spans="1:7" ht="31.5">
      <c r="A198" s="80" t="s">
        <v>15</v>
      </c>
      <c r="B198" s="74" t="s">
        <v>635</v>
      </c>
      <c r="C198" s="71">
        <v>240</v>
      </c>
      <c r="D198" s="127">
        <v>70.3</v>
      </c>
      <c r="E198" s="127">
        <v>70.2</v>
      </c>
      <c r="F198" s="82">
        <f t="shared" si="6"/>
        <v>99.857752489331446</v>
      </c>
      <c r="G198" s="61"/>
    </row>
    <row r="199" spans="1:7" ht="31.5">
      <c r="A199" s="81" t="s">
        <v>357</v>
      </c>
      <c r="B199" s="74" t="s">
        <v>358</v>
      </c>
      <c r="C199" s="77"/>
      <c r="D199" s="127">
        <f>SUM(D200)</f>
        <v>2091.25</v>
      </c>
      <c r="E199" s="132">
        <v>2091.2399999999998</v>
      </c>
      <c r="F199" s="82">
        <f t="shared" si="6"/>
        <v>99.99952181709503</v>
      </c>
      <c r="G199" s="61"/>
    </row>
    <row r="200" spans="1:7" ht="31.5">
      <c r="A200" s="81" t="s">
        <v>359</v>
      </c>
      <c r="B200" s="74" t="s">
        <v>360</v>
      </c>
      <c r="C200" s="77"/>
      <c r="D200" s="127">
        <f>SUM(D201,D203)</f>
        <v>2091.25</v>
      </c>
      <c r="E200" s="132">
        <f>E201+E203</f>
        <v>2091.25</v>
      </c>
      <c r="F200" s="82">
        <f t="shared" si="6"/>
        <v>100</v>
      </c>
      <c r="G200" s="56"/>
    </row>
    <row r="201" spans="1:7" ht="31.5">
      <c r="A201" s="72" t="s">
        <v>226</v>
      </c>
      <c r="B201" s="74" t="s">
        <v>360</v>
      </c>
      <c r="C201" s="92" t="s">
        <v>34</v>
      </c>
      <c r="D201" s="127">
        <f>SUM(D202)</f>
        <v>58.8</v>
      </c>
      <c r="E201" s="127">
        <v>58.8</v>
      </c>
      <c r="F201" s="82">
        <f t="shared" si="6"/>
        <v>100</v>
      </c>
      <c r="G201" s="61"/>
    </row>
    <row r="202" spans="1:7" ht="31.5">
      <c r="A202" s="73" t="s">
        <v>15</v>
      </c>
      <c r="B202" s="74" t="s">
        <v>360</v>
      </c>
      <c r="C202" s="71">
        <v>240</v>
      </c>
      <c r="D202" s="130">
        <v>58.8</v>
      </c>
      <c r="E202" s="127">
        <v>58.8</v>
      </c>
      <c r="F202" s="82">
        <f t="shared" si="6"/>
        <v>100</v>
      </c>
      <c r="G202" s="57"/>
    </row>
    <row r="203" spans="1:7" ht="31.5">
      <c r="A203" s="81" t="s">
        <v>27</v>
      </c>
      <c r="B203" s="74" t="s">
        <v>360</v>
      </c>
      <c r="C203" s="77">
        <v>600</v>
      </c>
      <c r="D203" s="127">
        <f>SUM(D204,D205)</f>
        <v>2032.45</v>
      </c>
      <c r="E203" s="132">
        <f>E204+E205</f>
        <v>2032.45</v>
      </c>
      <c r="F203" s="82">
        <f t="shared" si="6"/>
        <v>100</v>
      </c>
      <c r="G203" s="56"/>
    </row>
    <row r="204" spans="1:7" ht="15.75">
      <c r="A204" s="81" t="s">
        <v>46</v>
      </c>
      <c r="B204" s="74" t="s">
        <v>360</v>
      </c>
      <c r="C204" s="68">
        <v>610</v>
      </c>
      <c r="D204" s="127">
        <v>1075.25</v>
      </c>
      <c r="E204" s="132">
        <v>1075.25</v>
      </c>
      <c r="F204" s="82">
        <f t="shared" si="6"/>
        <v>100</v>
      </c>
      <c r="G204" s="56"/>
    </row>
    <row r="205" spans="1:7" ht="15.75">
      <c r="A205" s="81" t="s">
        <v>28</v>
      </c>
      <c r="B205" s="74" t="s">
        <v>360</v>
      </c>
      <c r="C205" s="68">
        <v>620</v>
      </c>
      <c r="D205" s="127">
        <v>957.2</v>
      </c>
      <c r="E205" s="132">
        <f>209.1+574.8+173.3</f>
        <v>957.2</v>
      </c>
      <c r="F205" s="82">
        <f t="shared" si="6"/>
        <v>100</v>
      </c>
      <c r="G205" s="56"/>
    </row>
    <row r="206" spans="1:7" ht="31.5">
      <c r="A206" s="81" t="s">
        <v>361</v>
      </c>
      <c r="B206" s="74" t="s">
        <v>362</v>
      </c>
      <c r="C206" s="68"/>
      <c r="D206" s="127">
        <f>SUM(D207)</f>
        <v>7613.6399999999994</v>
      </c>
      <c r="E206" s="132">
        <f>E207</f>
        <v>7555.22</v>
      </c>
      <c r="F206" s="82">
        <f t="shared" si="6"/>
        <v>99.232692903788475</v>
      </c>
      <c r="G206" s="61"/>
    </row>
    <row r="207" spans="1:7" ht="31.5">
      <c r="A207" s="81" t="s">
        <v>421</v>
      </c>
      <c r="B207" s="74" t="s">
        <v>363</v>
      </c>
      <c r="C207" s="68"/>
      <c r="D207" s="127">
        <f>SUM(D208)</f>
        <v>7613.6399999999994</v>
      </c>
      <c r="E207" s="132">
        <f>E208</f>
        <v>7555.22</v>
      </c>
      <c r="F207" s="82">
        <f t="shared" si="6"/>
        <v>99.232692903788475</v>
      </c>
      <c r="G207" s="61"/>
    </row>
    <row r="208" spans="1:7" ht="31.5">
      <c r="A208" s="81" t="s">
        <v>27</v>
      </c>
      <c r="B208" s="74" t="s">
        <v>363</v>
      </c>
      <c r="C208" s="68">
        <v>600</v>
      </c>
      <c r="D208" s="127">
        <f>SUM(D209,D210)</f>
        <v>7613.6399999999994</v>
      </c>
      <c r="E208" s="132">
        <v>7555.22</v>
      </c>
      <c r="F208" s="82">
        <f t="shared" si="6"/>
        <v>99.232692903788475</v>
      </c>
      <c r="G208" s="61"/>
    </row>
    <row r="209" spans="1:7" ht="15.75">
      <c r="A209" s="81" t="s">
        <v>46</v>
      </c>
      <c r="B209" s="74" t="s">
        <v>363</v>
      </c>
      <c r="C209" s="68">
        <v>610</v>
      </c>
      <c r="D209" s="127">
        <v>2821.99</v>
      </c>
      <c r="E209" s="132">
        <f>737.39+1852.84+231</f>
        <v>2821.23</v>
      </c>
      <c r="F209" s="82">
        <f t="shared" si="6"/>
        <v>99.973068650136966</v>
      </c>
      <c r="G209" s="61"/>
    </row>
    <row r="210" spans="1:7" ht="15.75">
      <c r="A210" s="81" t="s">
        <v>28</v>
      </c>
      <c r="B210" s="74" t="s">
        <v>363</v>
      </c>
      <c r="C210" s="68">
        <v>620</v>
      </c>
      <c r="D210" s="127">
        <v>4791.6499999999996</v>
      </c>
      <c r="E210" s="132">
        <f>1052.81+3681.15</f>
        <v>4733.96</v>
      </c>
      <c r="F210" s="82">
        <f t="shared" si="6"/>
        <v>98.796030594889032</v>
      </c>
      <c r="G210" s="61"/>
    </row>
    <row r="211" spans="1:7" ht="31.5">
      <c r="A211" s="81" t="s">
        <v>364</v>
      </c>
      <c r="B211" s="74" t="s">
        <v>365</v>
      </c>
      <c r="C211" s="71"/>
      <c r="D211" s="127">
        <f t="shared" ref="D211:D215" si="8">SUM(D212)</f>
        <v>414.76</v>
      </c>
      <c r="E211" s="132">
        <f>E212</f>
        <v>414.76</v>
      </c>
      <c r="F211" s="82">
        <f t="shared" si="6"/>
        <v>100</v>
      </c>
      <c r="G211" s="61"/>
    </row>
    <row r="212" spans="1:7" ht="31.5">
      <c r="A212" s="81" t="s">
        <v>366</v>
      </c>
      <c r="B212" s="74" t="s">
        <v>367</v>
      </c>
      <c r="C212" s="71"/>
      <c r="D212" s="127">
        <f>SUM(D213,D215)</f>
        <v>414.76</v>
      </c>
      <c r="E212" s="132">
        <f>E213+E215</f>
        <v>414.76</v>
      </c>
      <c r="F212" s="82">
        <f t="shared" si="6"/>
        <v>100</v>
      </c>
      <c r="G212" s="61"/>
    </row>
    <row r="213" spans="1:7" ht="31.5">
      <c r="A213" s="72" t="s">
        <v>226</v>
      </c>
      <c r="B213" s="74" t="s">
        <v>367</v>
      </c>
      <c r="C213" s="91">
        <v>200</v>
      </c>
      <c r="D213" s="127">
        <f t="shared" ref="D213" si="9">SUM(D214)</f>
        <v>90</v>
      </c>
      <c r="E213" s="132">
        <v>90</v>
      </c>
      <c r="F213" s="82">
        <f t="shared" si="6"/>
        <v>100</v>
      </c>
      <c r="G213" s="61"/>
    </row>
    <row r="214" spans="1:7" ht="31.5">
      <c r="A214" s="73" t="s">
        <v>15</v>
      </c>
      <c r="B214" s="74" t="s">
        <v>367</v>
      </c>
      <c r="C214" s="91">
        <v>240</v>
      </c>
      <c r="D214" s="127">
        <v>90</v>
      </c>
      <c r="E214" s="132">
        <v>90</v>
      </c>
      <c r="F214" s="82">
        <f t="shared" si="6"/>
        <v>100</v>
      </c>
      <c r="G214" s="61"/>
    </row>
    <row r="215" spans="1:7" ht="31.5">
      <c r="A215" s="81" t="s">
        <v>27</v>
      </c>
      <c r="B215" s="74" t="s">
        <v>367</v>
      </c>
      <c r="C215" s="68">
        <v>600</v>
      </c>
      <c r="D215" s="127">
        <f t="shared" si="8"/>
        <v>324.76</v>
      </c>
      <c r="E215" s="132">
        <v>324.76</v>
      </c>
      <c r="F215" s="82">
        <f t="shared" si="6"/>
        <v>100</v>
      </c>
      <c r="G215" s="61"/>
    </row>
    <row r="216" spans="1:7" ht="15.75">
      <c r="A216" s="81" t="s">
        <v>46</v>
      </c>
      <c r="B216" s="74" t="s">
        <v>367</v>
      </c>
      <c r="C216" s="68">
        <v>610</v>
      </c>
      <c r="D216" s="127">
        <v>324.76</v>
      </c>
      <c r="E216" s="132">
        <v>324.76</v>
      </c>
      <c r="F216" s="82">
        <f t="shared" si="6"/>
        <v>100</v>
      </c>
      <c r="G216" s="61"/>
    </row>
    <row r="217" spans="1:7" ht="63">
      <c r="A217" s="81" t="s">
        <v>378</v>
      </c>
      <c r="B217" s="74" t="s">
        <v>368</v>
      </c>
      <c r="C217" s="68"/>
      <c r="D217" s="127">
        <f t="shared" ref="D217:D219" si="10">SUM(D218)</f>
        <v>60.4</v>
      </c>
      <c r="E217" s="132">
        <v>60.4</v>
      </c>
      <c r="F217" s="82">
        <f t="shared" si="6"/>
        <v>100</v>
      </c>
      <c r="G217" s="61"/>
    </row>
    <row r="218" spans="1:7" ht="63">
      <c r="A218" s="81" t="s">
        <v>379</v>
      </c>
      <c r="B218" s="74" t="s">
        <v>369</v>
      </c>
      <c r="C218" s="68"/>
      <c r="D218" s="127">
        <f t="shared" si="10"/>
        <v>60.4</v>
      </c>
      <c r="E218" s="132">
        <v>60.4</v>
      </c>
      <c r="F218" s="82">
        <f t="shared" si="6"/>
        <v>100</v>
      </c>
      <c r="G218" s="61"/>
    </row>
    <row r="219" spans="1:7" ht="31.5">
      <c r="A219" s="72" t="s">
        <v>226</v>
      </c>
      <c r="B219" s="74" t="s">
        <v>369</v>
      </c>
      <c r="C219" s="91">
        <v>200</v>
      </c>
      <c r="D219" s="127">
        <f t="shared" si="10"/>
        <v>60.4</v>
      </c>
      <c r="E219" s="132">
        <v>60.4</v>
      </c>
      <c r="F219" s="82">
        <f t="shared" si="6"/>
        <v>100</v>
      </c>
      <c r="G219" s="61"/>
    </row>
    <row r="220" spans="1:7" ht="31.5">
      <c r="A220" s="73" t="s">
        <v>15</v>
      </c>
      <c r="B220" s="74" t="s">
        <v>369</v>
      </c>
      <c r="C220" s="91">
        <v>240</v>
      </c>
      <c r="D220" s="127">
        <v>60.4</v>
      </c>
      <c r="E220" s="132">
        <v>60.4</v>
      </c>
      <c r="F220" s="82">
        <f t="shared" si="6"/>
        <v>100</v>
      </c>
      <c r="G220" s="61"/>
    </row>
    <row r="221" spans="1:7" ht="31.5">
      <c r="A221" s="69" t="s">
        <v>257</v>
      </c>
      <c r="B221" s="70" t="s">
        <v>81</v>
      </c>
      <c r="C221" s="71"/>
      <c r="D221" s="127">
        <f>SUM(D222)</f>
        <v>1226.26</v>
      </c>
      <c r="E221" s="128">
        <f>E222</f>
        <v>1226.25</v>
      </c>
      <c r="F221" s="82">
        <f t="shared" si="6"/>
        <v>99.999184512256775</v>
      </c>
      <c r="G221" s="56"/>
    </row>
    <row r="222" spans="1:7" ht="47.25">
      <c r="A222" s="69" t="s">
        <v>384</v>
      </c>
      <c r="B222" s="70" t="s">
        <v>385</v>
      </c>
      <c r="C222" s="71"/>
      <c r="D222" s="127">
        <f>SUM(D223)</f>
        <v>1226.26</v>
      </c>
      <c r="E222" s="128">
        <f>E223</f>
        <v>1226.25</v>
      </c>
      <c r="F222" s="82">
        <f t="shared" si="6"/>
        <v>99.999184512256775</v>
      </c>
      <c r="G222" s="56"/>
    </row>
    <row r="223" spans="1:7" ht="15.75">
      <c r="A223" s="73" t="s">
        <v>73</v>
      </c>
      <c r="B223" s="70" t="s">
        <v>386</v>
      </c>
      <c r="C223" s="71"/>
      <c r="D223" s="127">
        <f>SUM(D224)</f>
        <v>1226.26</v>
      </c>
      <c r="E223" s="128">
        <f>E224</f>
        <v>1226.25</v>
      </c>
      <c r="F223" s="82">
        <f t="shared" si="6"/>
        <v>99.999184512256775</v>
      </c>
      <c r="G223" s="56"/>
    </row>
    <row r="224" spans="1:7" ht="31.5">
      <c r="A224" s="72" t="s">
        <v>226</v>
      </c>
      <c r="B224" s="70" t="s">
        <v>386</v>
      </c>
      <c r="C224" s="71">
        <v>200</v>
      </c>
      <c r="D224" s="127">
        <f>SUM(D225)</f>
        <v>1226.26</v>
      </c>
      <c r="E224" s="128">
        <f>E225</f>
        <v>1226.25</v>
      </c>
      <c r="F224" s="82">
        <f t="shared" ref="F224:F287" si="11">E224/D224*100</f>
        <v>99.999184512256775</v>
      </c>
      <c r="G224" s="56"/>
    </row>
    <row r="225" spans="1:7" ht="31.5">
      <c r="A225" s="72" t="s">
        <v>15</v>
      </c>
      <c r="B225" s="70" t="s">
        <v>386</v>
      </c>
      <c r="C225" s="71">
        <v>240</v>
      </c>
      <c r="D225" s="127">
        <v>1226.26</v>
      </c>
      <c r="E225" s="128">
        <v>1226.25</v>
      </c>
      <c r="F225" s="82">
        <f t="shared" si="11"/>
        <v>99.999184512256775</v>
      </c>
      <c r="G225" s="56"/>
    </row>
    <row r="226" spans="1:7" ht="31.5">
      <c r="A226" s="65" t="s">
        <v>258</v>
      </c>
      <c r="B226" s="66" t="s">
        <v>83</v>
      </c>
      <c r="C226" s="94"/>
      <c r="D226" s="118">
        <f>SUM(D227,D232,D240,D251,D264,D271)</f>
        <v>178379.41999999998</v>
      </c>
      <c r="E226" s="177">
        <v>177671.54</v>
      </c>
      <c r="F226" s="171">
        <f t="shared" si="11"/>
        <v>99.603160499120364</v>
      </c>
      <c r="G226" s="56"/>
    </row>
    <row r="227" spans="1:7" ht="31.5">
      <c r="A227" s="84" t="s">
        <v>308</v>
      </c>
      <c r="B227" s="70" t="s">
        <v>307</v>
      </c>
      <c r="C227" s="68"/>
      <c r="D227" s="127">
        <f>SUM(D228)</f>
        <v>10427.299999999999</v>
      </c>
      <c r="E227" s="125">
        <f>E228</f>
        <v>10427.299999999999</v>
      </c>
      <c r="F227" s="82">
        <f t="shared" si="11"/>
        <v>100</v>
      </c>
      <c r="G227" s="56"/>
    </row>
    <row r="228" spans="1:7" ht="31.5">
      <c r="A228" s="87" t="s">
        <v>534</v>
      </c>
      <c r="B228" s="74" t="s">
        <v>309</v>
      </c>
      <c r="C228" s="68"/>
      <c r="D228" s="127">
        <f>SUM(D229,)</f>
        <v>10427.299999999999</v>
      </c>
      <c r="E228" s="125">
        <f>E229</f>
        <v>10427.299999999999</v>
      </c>
      <c r="F228" s="82">
        <f t="shared" si="11"/>
        <v>100</v>
      </c>
      <c r="G228" s="56"/>
    </row>
    <row r="229" spans="1:7" ht="31.5">
      <c r="A229" s="87" t="s">
        <v>311</v>
      </c>
      <c r="B229" s="74" t="s">
        <v>310</v>
      </c>
      <c r="C229" s="88"/>
      <c r="D229" s="127">
        <f>SUM(D230)</f>
        <v>10427.299999999999</v>
      </c>
      <c r="E229" s="133">
        <f>E230</f>
        <v>10427.299999999999</v>
      </c>
      <c r="F229" s="82">
        <f t="shared" si="11"/>
        <v>100</v>
      </c>
      <c r="G229" s="56"/>
    </row>
    <row r="230" spans="1:7" ht="31.5">
      <c r="A230" s="81" t="s">
        <v>27</v>
      </c>
      <c r="B230" s="74" t="s">
        <v>310</v>
      </c>
      <c r="C230" s="68">
        <v>600</v>
      </c>
      <c r="D230" s="127">
        <f>SUM(D231)</f>
        <v>10427.299999999999</v>
      </c>
      <c r="E230" s="125">
        <f>E231</f>
        <v>10427.299999999999</v>
      </c>
      <c r="F230" s="82">
        <f t="shared" si="11"/>
        <v>100</v>
      </c>
      <c r="G230" s="56"/>
    </row>
    <row r="231" spans="1:7" ht="15.75">
      <c r="A231" s="81" t="s">
        <v>46</v>
      </c>
      <c r="B231" s="74" t="s">
        <v>310</v>
      </c>
      <c r="C231" s="68">
        <v>610</v>
      </c>
      <c r="D231" s="127">
        <v>10427.299999999999</v>
      </c>
      <c r="E231" s="125">
        <v>10427.299999999999</v>
      </c>
      <c r="F231" s="82">
        <f t="shared" si="11"/>
        <v>100</v>
      </c>
      <c r="G231" s="56"/>
    </row>
    <row r="232" spans="1:7" ht="15.75">
      <c r="A232" s="95" t="s">
        <v>312</v>
      </c>
      <c r="B232" s="70" t="s">
        <v>313</v>
      </c>
      <c r="C232" s="88"/>
      <c r="D232" s="127">
        <f t="shared" ref="D232" si="12">SUM(D233)</f>
        <v>30518.920000000002</v>
      </c>
      <c r="E232" s="133">
        <f>E233</f>
        <v>30518.920000000002</v>
      </c>
      <c r="F232" s="82">
        <f t="shared" si="11"/>
        <v>100</v>
      </c>
      <c r="G232" s="56"/>
    </row>
    <row r="233" spans="1:7" ht="31.5">
      <c r="A233" s="89" t="s">
        <v>535</v>
      </c>
      <c r="B233" s="70" t="s">
        <v>314</v>
      </c>
      <c r="C233" s="88"/>
      <c r="D233" s="127">
        <f>SUM(D234,D237)</f>
        <v>30518.920000000002</v>
      </c>
      <c r="E233" s="133">
        <f>E234+E237</f>
        <v>30518.920000000002</v>
      </c>
      <c r="F233" s="82">
        <f t="shared" si="11"/>
        <v>100</v>
      </c>
      <c r="G233" s="56"/>
    </row>
    <row r="234" spans="1:7" ht="31.5">
      <c r="A234" s="81" t="s">
        <v>316</v>
      </c>
      <c r="B234" s="74" t="s">
        <v>315</v>
      </c>
      <c r="C234" s="71"/>
      <c r="D234" s="127">
        <f>SUM(D235)</f>
        <v>30207.77</v>
      </c>
      <c r="E234" s="128">
        <f>E235</f>
        <v>30207.77</v>
      </c>
      <c r="F234" s="82">
        <f t="shared" si="11"/>
        <v>100</v>
      </c>
      <c r="G234" s="56"/>
    </row>
    <row r="235" spans="1:7" ht="31.5">
      <c r="A235" s="81" t="s">
        <v>27</v>
      </c>
      <c r="B235" s="74" t="s">
        <v>315</v>
      </c>
      <c r="C235" s="68">
        <v>600</v>
      </c>
      <c r="D235" s="127">
        <f>SUM(D236)</f>
        <v>30207.77</v>
      </c>
      <c r="E235" s="125">
        <f>E236</f>
        <v>30207.77</v>
      </c>
      <c r="F235" s="82">
        <f t="shared" si="11"/>
        <v>100</v>
      </c>
      <c r="G235" s="56"/>
    </row>
    <row r="236" spans="1:7" ht="15.75">
      <c r="A236" s="81" t="s">
        <v>46</v>
      </c>
      <c r="B236" s="74" t="s">
        <v>315</v>
      </c>
      <c r="C236" s="68">
        <v>610</v>
      </c>
      <c r="D236" s="127">
        <v>30207.77</v>
      </c>
      <c r="E236" s="125">
        <v>30207.77</v>
      </c>
      <c r="F236" s="82">
        <f t="shared" si="11"/>
        <v>100</v>
      </c>
      <c r="G236" s="56"/>
    </row>
    <row r="237" spans="1:7" ht="31.5">
      <c r="A237" s="81" t="s">
        <v>317</v>
      </c>
      <c r="B237" s="74" t="s">
        <v>318</v>
      </c>
      <c r="C237" s="88"/>
      <c r="D237" s="127">
        <f>SUM(D238)</f>
        <v>311.14999999999998</v>
      </c>
      <c r="E237" s="133">
        <v>311.14999999999998</v>
      </c>
      <c r="F237" s="82">
        <f t="shared" si="11"/>
        <v>100</v>
      </c>
      <c r="G237" s="56"/>
    </row>
    <row r="238" spans="1:7" ht="31.5">
      <c r="A238" s="81" t="s">
        <v>27</v>
      </c>
      <c r="B238" s="74" t="s">
        <v>318</v>
      </c>
      <c r="C238" s="68">
        <v>600</v>
      </c>
      <c r="D238" s="127">
        <f>SUM(D239)</f>
        <v>311.14999999999998</v>
      </c>
      <c r="E238" s="125">
        <v>311.14999999999998</v>
      </c>
      <c r="F238" s="82">
        <f t="shared" si="11"/>
        <v>100</v>
      </c>
      <c r="G238" s="56"/>
    </row>
    <row r="239" spans="1:7" ht="15.75">
      <c r="A239" s="81" t="s">
        <v>46</v>
      </c>
      <c r="B239" s="74" t="s">
        <v>318</v>
      </c>
      <c r="C239" s="68">
        <v>610</v>
      </c>
      <c r="D239" s="127">
        <v>311.14999999999998</v>
      </c>
      <c r="E239" s="125">
        <v>311.14999999999998</v>
      </c>
      <c r="F239" s="82">
        <f t="shared" si="11"/>
        <v>100</v>
      </c>
      <c r="G239" s="56"/>
    </row>
    <row r="240" spans="1:7" ht="47.25">
      <c r="A240" s="81" t="s">
        <v>319</v>
      </c>
      <c r="B240" s="70" t="s">
        <v>320</v>
      </c>
      <c r="C240" s="88"/>
      <c r="D240" s="127">
        <f t="shared" ref="D240" si="13">SUM(D241)</f>
        <v>77121.26999999999</v>
      </c>
      <c r="E240" s="133">
        <f>E241</f>
        <v>77121.23000000001</v>
      </c>
      <c r="F240" s="82">
        <f t="shared" si="11"/>
        <v>99.999948133634248</v>
      </c>
      <c r="G240" s="56"/>
    </row>
    <row r="241" spans="1:7" ht="31.5">
      <c r="A241" s="81" t="s">
        <v>536</v>
      </c>
      <c r="B241" s="70" t="s">
        <v>321</v>
      </c>
      <c r="C241" s="88"/>
      <c r="D241" s="127">
        <f>SUM(D242,D245)</f>
        <v>77121.26999999999</v>
      </c>
      <c r="E241" s="133">
        <f>E242+E245</f>
        <v>77121.23000000001</v>
      </c>
      <c r="F241" s="82">
        <f t="shared" si="11"/>
        <v>99.999948133634248</v>
      </c>
      <c r="G241" s="56"/>
    </row>
    <row r="242" spans="1:7" ht="47.25">
      <c r="A242" s="81" t="s">
        <v>537</v>
      </c>
      <c r="B242" s="74" t="s">
        <v>322</v>
      </c>
      <c r="C242" s="88"/>
      <c r="D242" s="127">
        <f>SUM(D243)</f>
        <v>41374.1</v>
      </c>
      <c r="E242" s="133">
        <f>E243</f>
        <v>41374.1</v>
      </c>
      <c r="F242" s="82">
        <f t="shared" si="11"/>
        <v>100</v>
      </c>
      <c r="G242" s="56"/>
    </row>
    <row r="243" spans="1:7" ht="31.5">
      <c r="A243" s="87" t="s">
        <v>27</v>
      </c>
      <c r="B243" s="74" t="s">
        <v>322</v>
      </c>
      <c r="C243" s="71">
        <v>600</v>
      </c>
      <c r="D243" s="127">
        <f>SUM(D244)</f>
        <v>41374.1</v>
      </c>
      <c r="E243" s="128">
        <f>E244</f>
        <v>41374.1</v>
      </c>
      <c r="F243" s="82">
        <f t="shared" si="11"/>
        <v>100</v>
      </c>
      <c r="G243" s="56"/>
    </row>
    <row r="244" spans="1:7" ht="15.75">
      <c r="A244" s="87" t="s">
        <v>28</v>
      </c>
      <c r="B244" s="74" t="s">
        <v>322</v>
      </c>
      <c r="C244" s="71">
        <v>620</v>
      </c>
      <c r="D244" s="127">
        <v>41374.1</v>
      </c>
      <c r="E244" s="128">
        <v>41374.1</v>
      </c>
      <c r="F244" s="82">
        <f t="shared" si="11"/>
        <v>100</v>
      </c>
      <c r="G244" s="56"/>
    </row>
    <row r="245" spans="1:7" ht="47.25">
      <c r="A245" s="73" t="s">
        <v>323</v>
      </c>
      <c r="B245" s="74" t="s">
        <v>324</v>
      </c>
      <c r="C245" s="71"/>
      <c r="D245" s="127">
        <f>SUM(D246,D248)</f>
        <v>35747.17</v>
      </c>
      <c r="E245" s="128">
        <f>E246+E248</f>
        <v>35747.130000000005</v>
      </c>
      <c r="F245" s="82">
        <f t="shared" si="11"/>
        <v>99.999888103030273</v>
      </c>
      <c r="G245" s="56"/>
    </row>
    <row r="246" spans="1:7" ht="31.5">
      <c r="A246" s="72" t="s">
        <v>226</v>
      </c>
      <c r="B246" s="74" t="s">
        <v>324</v>
      </c>
      <c r="C246" s="71">
        <v>200</v>
      </c>
      <c r="D246" s="127">
        <f>SUM(D247)</f>
        <v>8974.17</v>
      </c>
      <c r="E246" s="128">
        <f>E247</f>
        <v>8974.16</v>
      </c>
      <c r="F246" s="82">
        <f t="shared" si="11"/>
        <v>99.999888569082145</v>
      </c>
      <c r="G246" s="56"/>
    </row>
    <row r="247" spans="1:7" ht="31.5">
      <c r="A247" s="72" t="s">
        <v>15</v>
      </c>
      <c r="B247" s="74" t="s">
        <v>324</v>
      </c>
      <c r="C247" s="71">
        <v>240</v>
      </c>
      <c r="D247" s="127">
        <v>8974.17</v>
      </c>
      <c r="E247" s="128">
        <f>4395+4579.16</f>
        <v>8974.16</v>
      </c>
      <c r="F247" s="82">
        <f t="shared" si="11"/>
        <v>99.999888569082145</v>
      </c>
      <c r="G247" s="56"/>
    </row>
    <row r="248" spans="1:7" ht="31.5">
      <c r="A248" s="81" t="s">
        <v>27</v>
      </c>
      <c r="B248" s="74" t="s">
        <v>324</v>
      </c>
      <c r="C248" s="88">
        <v>600</v>
      </c>
      <c r="D248" s="127">
        <f>SUM(D249,D250)</f>
        <v>26773</v>
      </c>
      <c r="E248" s="133">
        <f>E249+E250</f>
        <v>26772.97</v>
      </c>
      <c r="F248" s="82">
        <f t="shared" si="11"/>
        <v>99.999887946812095</v>
      </c>
      <c r="G248" s="56"/>
    </row>
    <row r="249" spans="1:7" ht="15.75">
      <c r="A249" s="81" t="s">
        <v>46</v>
      </c>
      <c r="B249" s="74" t="s">
        <v>324</v>
      </c>
      <c r="C249" s="68">
        <v>610</v>
      </c>
      <c r="D249" s="127">
        <v>4105.7700000000004</v>
      </c>
      <c r="E249" s="125">
        <v>4105.76</v>
      </c>
      <c r="F249" s="82">
        <f t="shared" si="11"/>
        <v>99.999756440326664</v>
      </c>
      <c r="G249" s="56"/>
    </row>
    <row r="250" spans="1:7" ht="15.75">
      <c r="A250" s="81" t="s">
        <v>28</v>
      </c>
      <c r="B250" s="74" t="s">
        <v>324</v>
      </c>
      <c r="C250" s="88">
        <v>620</v>
      </c>
      <c r="D250" s="130">
        <v>22667.23</v>
      </c>
      <c r="E250" s="133">
        <f>15247.23+7419.98</f>
        <v>22667.21</v>
      </c>
      <c r="F250" s="82">
        <f t="shared" si="11"/>
        <v>99.999911766898734</v>
      </c>
      <c r="G250" s="56"/>
    </row>
    <row r="251" spans="1:7" s="1" customFormat="1" ht="31.5">
      <c r="A251" s="81" t="s">
        <v>330</v>
      </c>
      <c r="B251" s="74" t="s">
        <v>325</v>
      </c>
      <c r="C251" s="68"/>
      <c r="D251" s="130">
        <f>SUM(D252,D256)</f>
        <v>53078.21</v>
      </c>
      <c r="E251" s="125">
        <f>E252+E256</f>
        <v>52375.649999999994</v>
      </c>
      <c r="F251" s="82">
        <f t="shared" si="11"/>
        <v>98.676368325156389</v>
      </c>
      <c r="G251" s="57"/>
    </row>
    <row r="252" spans="1:7" s="1" customFormat="1" ht="15.75">
      <c r="A252" s="81" t="s">
        <v>638</v>
      </c>
      <c r="B252" s="74" t="s">
        <v>637</v>
      </c>
      <c r="C252" s="68"/>
      <c r="D252" s="127">
        <f>SUM(D253,)</f>
        <v>50955.040000000001</v>
      </c>
      <c r="E252" s="125">
        <f>E253</f>
        <v>50252.49</v>
      </c>
      <c r="F252" s="82">
        <f t="shared" si="11"/>
        <v>98.621235504868594</v>
      </c>
      <c r="G252" s="57"/>
    </row>
    <row r="253" spans="1:7" ht="31.5">
      <c r="A253" s="81" t="s">
        <v>636</v>
      </c>
      <c r="B253" s="74" t="s">
        <v>662</v>
      </c>
      <c r="C253" s="71"/>
      <c r="D253" s="127">
        <f t="shared" ref="D253:D254" si="14">SUM(D254)</f>
        <v>50955.040000000001</v>
      </c>
      <c r="E253" s="127">
        <f>E254</f>
        <v>50252.49</v>
      </c>
      <c r="F253" s="82">
        <f t="shared" si="11"/>
        <v>98.621235504868594</v>
      </c>
      <c r="G253" s="61"/>
    </row>
    <row r="254" spans="1:7" ht="31.5">
      <c r="A254" s="72" t="s">
        <v>306</v>
      </c>
      <c r="B254" s="74" t="s">
        <v>662</v>
      </c>
      <c r="C254" s="71">
        <v>400</v>
      </c>
      <c r="D254" s="127">
        <f t="shared" si="14"/>
        <v>50955.040000000001</v>
      </c>
      <c r="E254" s="127">
        <f>E255</f>
        <v>50252.49</v>
      </c>
      <c r="F254" s="82">
        <f t="shared" si="11"/>
        <v>98.621235504868594</v>
      </c>
      <c r="G254" s="61"/>
    </row>
    <row r="255" spans="1:7" ht="15.75">
      <c r="A255" s="86" t="s">
        <v>547</v>
      </c>
      <c r="B255" s="74" t="s">
        <v>662</v>
      </c>
      <c r="C255" s="71">
        <v>410</v>
      </c>
      <c r="D255" s="127">
        <v>50955.040000000001</v>
      </c>
      <c r="E255" s="127">
        <v>50252.49</v>
      </c>
      <c r="F255" s="82">
        <f t="shared" si="11"/>
        <v>98.621235504868594</v>
      </c>
      <c r="G255" s="61"/>
    </row>
    <row r="256" spans="1:7" ht="78.75">
      <c r="A256" s="81" t="s">
        <v>668</v>
      </c>
      <c r="B256" s="74" t="s">
        <v>669</v>
      </c>
      <c r="C256" s="71"/>
      <c r="D256" s="127">
        <f>SUM(D257,D261)</f>
        <v>2123.17</v>
      </c>
      <c r="E256" s="127">
        <f>E257+E261</f>
        <v>2123.16</v>
      </c>
      <c r="F256" s="82">
        <f t="shared" si="11"/>
        <v>99.999529006155868</v>
      </c>
      <c r="G256" s="61"/>
    </row>
    <row r="257" spans="1:7" ht="47.25">
      <c r="A257" s="76" t="s">
        <v>621</v>
      </c>
      <c r="B257" s="74" t="s">
        <v>622</v>
      </c>
      <c r="C257" s="71"/>
      <c r="D257" s="127">
        <f>SUM(D258)</f>
        <v>1723.17</v>
      </c>
      <c r="E257" s="128">
        <f>E258</f>
        <v>1723.16</v>
      </c>
      <c r="F257" s="82">
        <f t="shared" si="11"/>
        <v>99.9994196742051</v>
      </c>
    </row>
    <row r="258" spans="1:7" ht="31.5">
      <c r="A258" s="76" t="s">
        <v>27</v>
      </c>
      <c r="B258" s="74" t="s">
        <v>622</v>
      </c>
      <c r="C258" s="77">
        <v>600</v>
      </c>
      <c r="D258" s="127">
        <f>SUM(D259,D260,)</f>
        <v>1723.17</v>
      </c>
      <c r="E258" s="132">
        <f>E259+E260</f>
        <v>1723.16</v>
      </c>
      <c r="F258" s="82">
        <f t="shared" si="11"/>
        <v>99.9994196742051</v>
      </c>
    </row>
    <row r="259" spans="1:7" ht="15.75">
      <c r="A259" s="76" t="s">
        <v>46</v>
      </c>
      <c r="B259" s="74" t="s">
        <v>622</v>
      </c>
      <c r="C259" s="68">
        <v>610</v>
      </c>
      <c r="D259" s="127">
        <v>56.17</v>
      </c>
      <c r="E259" s="125">
        <v>56.16</v>
      </c>
      <c r="F259" s="82">
        <f t="shared" si="11"/>
        <v>99.982196902260995</v>
      </c>
    </row>
    <row r="260" spans="1:7" ht="15.75">
      <c r="A260" s="76" t="s">
        <v>28</v>
      </c>
      <c r="B260" s="74" t="s">
        <v>622</v>
      </c>
      <c r="C260" s="68">
        <v>620</v>
      </c>
      <c r="D260" s="127">
        <v>1667</v>
      </c>
      <c r="E260" s="125">
        <v>1667</v>
      </c>
      <c r="F260" s="82">
        <f t="shared" si="11"/>
        <v>100</v>
      </c>
    </row>
    <row r="261" spans="1:7" ht="31.5">
      <c r="A261" s="76" t="s">
        <v>594</v>
      </c>
      <c r="B261" s="74" t="s">
        <v>628</v>
      </c>
      <c r="C261" s="68"/>
      <c r="D261" s="127">
        <f>SUM(D262,)</f>
        <v>400</v>
      </c>
      <c r="E261" s="125">
        <v>400</v>
      </c>
      <c r="F261" s="82">
        <f t="shared" si="11"/>
        <v>100</v>
      </c>
    </row>
    <row r="262" spans="1:7" ht="31.5">
      <c r="A262" s="76" t="s">
        <v>27</v>
      </c>
      <c r="B262" s="74" t="s">
        <v>628</v>
      </c>
      <c r="C262" s="88">
        <v>600</v>
      </c>
      <c r="D262" s="127">
        <f>SUM(D263,)</f>
        <v>400</v>
      </c>
      <c r="E262" s="133">
        <v>400</v>
      </c>
      <c r="F262" s="82">
        <f t="shared" si="11"/>
        <v>100</v>
      </c>
    </row>
    <row r="263" spans="1:7" ht="15.75">
      <c r="A263" s="76" t="s">
        <v>46</v>
      </c>
      <c r="B263" s="74" t="s">
        <v>628</v>
      </c>
      <c r="C263" s="68">
        <v>610</v>
      </c>
      <c r="D263" s="127">
        <v>400</v>
      </c>
      <c r="E263" s="125">
        <v>400</v>
      </c>
      <c r="F263" s="82">
        <f t="shared" si="11"/>
        <v>100</v>
      </c>
    </row>
    <row r="264" spans="1:7" ht="15.75">
      <c r="A264" s="69" t="s">
        <v>326</v>
      </c>
      <c r="B264" s="74" t="s">
        <v>327</v>
      </c>
      <c r="C264" s="71"/>
      <c r="D264" s="127">
        <f>SUM(D265,)</f>
        <v>4769.7199999999993</v>
      </c>
      <c r="E264" s="128">
        <f>E265</f>
        <v>4764.42</v>
      </c>
      <c r="F264" s="82">
        <f t="shared" si="11"/>
        <v>99.888882366260518</v>
      </c>
      <c r="G264" s="56"/>
    </row>
    <row r="265" spans="1:7" ht="47.25">
      <c r="A265" s="72" t="s">
        <v>553</v>
      </c>
      <c r="B265" s="74" t="s">
        <v>328</v>
      </c>
      <c r="C265" s="71"/>
      <c r="D265" s="127">
        <f>SUM(D266,)</f>
        <v>4769.7199999999993</v>
      </c>
      <c r="E265" s="128">
        <f>E266</f>
        <v>4764.42</v>
      </c>
      <c r="F265" s="82">
        <f t="shared" si="11"/>
        <v>99.888882366260518</v>
      </c>
      <c r="G265" s="56"/>
    </row>
    <row r="266" spans="1:7" ht="15.75">
      <c r="A266" s="69" t="s">
        <v>50</v>
      </c>
      <c r="B266" s="74" t="s">
        <v>329</v>
      </c>
      <c r="C266" s="71"/>
      <c r="D266" s="127">
        <f>SUM(D267,D269,)</f>
        <v>4769.7199999999993</v>
      </c>
      <c r="E266" s="128">
        <f>E267+E269</f>
        <v>4764.42</v>
      </c>
      <c r="F266" s="82">
        <f t="shared" si="11"/>
        <v>99.888882366260518</v>
      </c>
      <c r="G266" s="56"/>
    </row>
    <row r="267" spans="1:7" ht="63">
      <c r="A267" s="73" t="s">
        <v>41</v>
      </c>
      <c r="B267" s="74" t="s">
        <v>329</v>
      </c>
      <c r="C267" s="68">
        <v>100</v>
      </c>
      <c r="D267" s="127">
        <f>SUM(D268)</f>
        <v>4662.82</v>
      </c>
      <c r="E267" s="132">
        <f>E268</f>
        <v>4662.7</v>
      </c>
      <c r="F267" s="82">
        <f t="shared" si="11"/>
        <v>99.997426450088142</v>
      </c>
      <c r="G267" s="56"/>
    </row>
    <row r="268" spans="1:7" ht="31.5">
      <c r="A268" s="81" t="s">
        <v>52</v>
      </c>
      <c r="B268" s="74" t="s">
        <v>329</v>
      </c>
      <c r="C268" s="68">
        <v>120</v>
      </c>
      <c r="D268" s="127">
        <v>4662.82</v>
      </c>
      <c r="E268" s="125">
        <f>1146.79+460.6+3055.31</f>
        <v>4662.7</v>
      </c>
      <c r="F268" s="82">
        <f t="shared" si="11"/>
        <v>99.997426450088142</v>
      </c>
      <c r="G268" s="56"/>
    </row>
    <row r="269" spans="1:7" ht="31.5">
      <c r="A269" s="72" t="s">
        <v>226</v>
      </c>
      <c r="B269" s="74" t="s">
        <v>329</v>
      </c>
      <c r="C269" s="68">
        <v>200</v>
      </c>
      <c r="D269" s="127">
        <f>SUM(D270)</f>
        <v>106.9</v>
      </c>
      <c r="E269" s="125">
        <v>101.72</v>
      </c>
      <c r="F269" s="82">
        <f t="shared" si="11"/>
        <v>95.154349859681943</v>
      </c>
      <c r="G269" s="56"/>
    </row>
    <row r="270" spans="1:7" ht="31.5">
      <c r="A270" s="81" t="s">
        <v>15</v>
      </c>
      <c r="B270" s="74" t="s">
        <v>329</v>
      </c>
      <c r="C270" s="68">
        <v>240</v>
      </c>
      <c r="D270" s="127">
        <v>106.9</v>
      </c>
      <c r="E270" s="125">
        <v>101.72</v>
      </c>
      <c r="F270" s="82">
        <f t="shared" si="11"/>
        <v>95.154349859681943</v>
      </c>
      <c r="G270" s="56"/>
    </row>
    <row r="271" spans="1:7" ht="15.75">
      <c r="A271" s="81" t="s">
        <v>398</v>
      </c>
      <c r="B271" s="74" t="s">
        <v>397</v>
      </c>
      <c r="C271" s="68"/>
      <c r="D271" s="127">
        <f>SUM(D272)</f>
        <v>2464</v>
      </c>
      <c r="E271" s="127">
        <f>E272</f>
        <v>2464</v>
      </c>
      <c r="F271" s="82">
        <f t="shared" si="11"/>
        <v>100</v>
      </c>
      <c r="G271" s="61"/>
    </row>
    <row r="272" spans="1:7" ht="63">
      <c r="A272" s="69" t="s">
        <v>401</v>
      </c>
      <c r="B272" s="70" t="s">
        <v>399</v>
      </c>
      <c r="C272" s="88"/>
      <c r="D272" s="127">
        <f>SUM(D273)</f>
        <v>2464</v>
      </c>
      <c r="E272" s="133">
        <f>E273</f>
        <v>2464</v>
      </c>
      <c r="F272" s="82">
        <f t="shared" si="11"/>
        <v>100</v>
      </c>
      <c r="G272" s="61"/>
    </row>
    <row r="273" spans="1:7" ht="63">
      <c r="A273" s="96" t="s">
        <v>88</v>
      </c>
      <c r="B273" s="70" t="s">
        <v>400</v>
      </c>
      <c r="C273" s="71"/>
      <c r="D273" s="127">
        <f>SUM(D274,D277)</f>
        <v>2464</v>
      </c>
      <c r="E273" s="128">
        <f>E274+E277</f>
        <v>2464</v>
      </c>
      <c r="F273" s="82">
        <f t="shared" si="11"/>
        <v>100</v>
      </c>
      <c r="G273" s="61"/>
    </row>
    <row r="274" spans="1:7" ht="63">
      <c r="A274" s="72" t="s">
        <v>41</v>
      </c>
      <c r="B274" s="70" t="s">
        <v>400</v>
      </c>
      <c r="C274" s="71">
        <v>100</v>
      </c>
      <c r="D274" s="127">
        <f>SUM(D275)</f>
        <v>2392.5</v>
      </c>
      <c r="E274" s="128">
        <f>E275</f>
        <v>2392.5</v>
      </c>
      <c r="F274" s="82">
        <f t="shared" si="11"/>
        <v>100</v>
      </c>
      <c r="G274" s="61"/>
    </row>
    <row r="275" spans="1:7" ht="31.5">
      <c r="A275" s="72" t="s">
        <v>52</v>
      </c>
      <c r="B275" s="70" t="s">
        <v>400</v>
      </c>
      <c r="C275" s="71">
        <v>120</v>
      </c>
      <c r="D275" s="127">
        <v>2392.5</v>
      </c>
      <c r="E275" s="129">
        <f>E276</f>
        <v>2392.5</v>
      </c>
      <c r="F275" s="82">
        <f t="shared" si="11"/>
        <v>100</v>
      </c>
      <c r="G275" s="61"/>
    </row>
    <row r="276" spans="1:7" ht="15.75">
      <c r="A276" s="69" t="s">
        <v>89</v>
      </c>
      <c r="B276" s="70" t="s">
        <v>400</v>
      </c>
      <c r="C276" s="71">
        <v>120</v>
      </c>
      <c r="D276" s="127">
        <v>2392.5</v>
      </c>
      <c r="E276" s="129">
        <v>2392.5</v>
      </c>
      <c r="F276" s="82">
        <f t="shared" si="11"/>
        <v>100</v>
      </c>
      <c r="G276" s="61"/>
    </row>
    <row r="277" spans="1:7" ht="31.5">
      <c r="A277" s="80" t="s">
        <v>226</v>
      </c>
      <c r="B277" s="70" t="s">
        <v>400</v>
      </c>
      <c r="C277" s="71">
        <v>200</v>
      </c>
      <c r="D277" s="127">
        <f>SUM(D278)</f>
        <v>71.5</v>
      </c>
      <c r="E277" s="128">
        <f>E278</f>
        <v>71.5</v>
      </c>
      <c r="F277" s="82">
        <f t="shared" si="11"/>
        <v>100</v>
      </c>
    </row>
    <row r="278" spans="1:7" ht="31.5">
      <c r="A278" s="80" t="s">
        <v>15</v>
      </c>
      <c r="B278" s="70" t="s">
        <v>400</v>
      </c>
      <c r="C278" s="71">
        <v>240</v>
      </c>
      <c r="D278" s="127">
        <v>71.5</v>
      </c>
      <c r="E278" s="128">
        <f>E279</f>
        <v>71.5</v>
      </c>
      <c r="F278" s="82">
        <f t="shared" si="11"/>
        <v>100</v>
      </c>
    </row>
    <row r="279" spans="1:7" ht="15.75">
      <c r="A279" s="79" t="s">
        <v>89</v>
      </c>
      <c r="B279" s="70" t="s">
        <v>400</v>
      </c>
      <c r="C279" s="71">
        <v>240</v>
      </c>
      <c r="D279" s="127">
        <v>71.5</v>
      </c>
      <c r="E279" s="128">
        <v>71.5</v>
      </c>
      <c r="F279" s="82">
        <f t="shared" si="11"/>
        <v>100</v>
      </c>
    </row>
    <row r="280" spans="1:7" ht="47.25">
      <c r="A280" s="65" t="s">
        <v>444</v>
      </c>
      <c r="B280" s="66" t="s">
        <v>84</v>
      </c>
      <c r="C280" s="94"/>
      <c r="D280" s="118">
        <f>SUM(D281,D297,D319,D328,D355)</f>
        <v>371800.43000000005</v>
      </c>
      <c r="E280" s="177">
        <v>369151.57</v>
      </c>
      <c r="F280" s="171">
        <f t="shared" si="11"/>
        <v>99.287558650752487</v>
      </c>
      <c r="G280" s="56"/>
    </row>
    <row r="281" spans="1:7" ht="31.5">
      <c r="A281" s="69" t="s">
        <v>445</v>
      </c>
      <c r="B281" s="70" t="s">
        <v>85</v>
      </c>
      <c r="C281" s="88"/>
      <c r="D281" s="127">
        <f>SUM(D282,D288,)</f>
        <v>3340.79</v>
      </c>
      <c r="E281" s="133">
        <f>E282+E288</f>
        <v>3209.17</v>
      </c>
      <c r="F281" s="82">
        <f t="shared" si="11"/>
        <v>96.060213302841547</v>
      </c>
      <c r="G281" s="61"/>
    </row>
    <row r="282" spans="1:7" ht="47.25">
      <c r="A282" s="69" t="s">
        <v>446</v>
      </c>
      <c r="B282" s="70" t="s">
        <v>86</v>
      </c>
      <c r="C282" s="71"/>
      <c r="D282" s="127">
        <f>SUM(D283,)</f>
        <v>1345.11</v>
      </c>
      <c r="E282" s="128">
        <f>E283</f>
        <v>1246.08</v>
      </c>
      <c r="F282" s="82">
        <f t="shared" si="11"/>
        <v>92.637776836095185</v>
      </c>
      <c r="G282" s="61"/>
    </row>
    <row r="283" spans="1:7" ht="31.5">
      <c r="A283" s="69" t="s">
        <v>96</v>
      </c>
      <c r="B283" s="70" t="s">
        <v>447</v>
      </c>
      <c r="C283" s="71"/>
      <c r="D283" s="127">
        <f>SUM(D284,D286)</f>
        <v>1345.11</v>
      </c>
      <c r="E283" s="128">
        <f>E284+E286</f>
        <v>1246.08</v>
      </c>
      <c r="F283" s="82">
        <f t="shared" si="11"/>
        <v>92.637776836095185</v>
      </c>
      <c r="G283" s="61"/>
    </row>
    <row r="284" spans="1:7" ht="31.5">
      <c r="A284" s="72" t="s">
        <v>226</v>
      </c>
      <c r="B284" s="70" t="s">
        <v>447</v>
      </c>
      <c r="C284" s="71">
        <v>200</v>
      </c>
      <c r="D284" s="127">
        <f>SUM(D285)</f>
        <v>486.3</v>
      </c>
      <c r="E284" s="128">
        <v>387.28</v>
      </c>
      <c r="F284" s="82">
        <f t="shared" si="11"/>
        <v>79.638083487559115</v>
      </c>
      <c r="G284" s="61"/>
    </row>
    <row r="285" spans="1:7" ht="31.5">
      <c r="A285" s="72" t="s">
        <v>15</v>
      </c>
      <c r="B285" s="70" t="s">
        <v>447</v>
      </c>
      <c r="C285" s="71">
        <v>240</v>
      </c>
      <c r="D285" s="127">
        <v>486.3</v>
      </c>
      <c r="E285" s="128">
        <v>387.28</v>
      </c>
      <c r="F285" s="82">
        <f t="shared" si="11"/>
        <v>79.638083487559115</v>
      </c>
      <c r="G285" s="61"/>
    </row>
    <row r="286" spans="1:7" ht="15.75">
      <c r="A286" s="80" t="s">
        <v>8</v>
      </c>
      <c r="B286" s="70" t="s">
        <v>447</v>
      </c>
      <c r="C286" s="71">
        <v>800</v>
      </c>
      <c r="D286" s="127">
        <f>SUM(D287,)</f>
        <v>858.81</v>
      </c>
      <c r="E286" s="128">
        <v>858.8</v>
      </c>
      <c r="F286" s="82">
        <f t="shared" si="11"/>
        <v>99.998835598095042</v>
      </c>
    </row>
    <row r="287" spans="1:7" ht="15.75">
      <c r="A287" s="80" t="s">
        <v>617</v>
      </c>
      <c r="B287" s="70" t="s">
        <v>447</v>
      </c>
      <c r="C287" s="71">
        <v>830</v>
      </c>
      <c r="D287" s="127">
        <v>858.81</v>
      </c>
      <c r="E287" s="128">
        <v>858.8</v>
      </c>
      <c r="F287" s="82">
        <f t="shared" si="11"/>
        <v>99.998835598095042</v>
      </c>
    </row>
    <row r="288" spans="1:7" ht="47.25">
      <c r="A288" s="72" t="s">
        <v>449</v>
      </c>
      <c r="B288" s="70" t="s">
        <v>448</v>
      </c>
      <c r="C288" s="71"/>
      <c r="D288" s="127">
        <f>SUM(D289,D292)</f>
        <v>1995.6799999999998</v>
      </c>
      <c r="E288" s="128">
        <f>E289+E292</f>
        <v>1963.09</v>
      </c>
      <c r="F288" s="82">
        <f t="shared" ref="F288:F351" si="15">E288/D288*100</f>
        <v>98.366972660947653</v>
      </c>
      <c r="G288" s="61"/>
    </row>
    <row r="289" spans="1:7" ht="47.25">
      <c r="A289" s="69" t="s">
        <v>97</v>
      </c>
      <c r="B289" s="70" t="s">
        <v>450</v>
      </c>
      <c r="C289" s="71"/>
      <c r="D289" s="127">
        <f>SUM(D290,)</f>
        <v>1362</v>
      </c>
      <c r="E289" s="128">
        <f>E290</f>
        <v>1362</v>
      </c>
      <c r="F289" s="82">
        <f t="shared" si="15"/>
        <v>100</v>
      </c>
      <c r="G289" s="61"/>
    </row>
    <row r="290" spans="1:7" ht="31.5">
      <c r="A290" s="72" t="s">
        <v>226</v>
      </c>
      <c r="B290" s="70" t="s">
        <v>450</v>
      </c>
      <c r="C290" s="71">
        <v>200</v>
      </c>
      <c r="D290" s="127">
        <f>SUM(D291)</f>
        <v>1362</v>
      </c>
      <c r="E290" s="128">
        <f>E291</f>
        <v>1362</v>
      </c>
      <c r="F290" s="82">
        <f t="shared" si="15"/>
        <v>100</v>
      </c>
      <c r="G290" s="61"/>
    </row>
    <row r="291" spans="1:7" ht="31.5">
      <c r="A291" s="72" t="s">
        <v>15</v>
      </c>
      <c r="B291" s="70" t="s">
        <v>450</v>
      </c>
      <c r="C291" s="71">
        <v>240</v>
      </c>
      <c r="D291" s="127">
        <v>1362</v>
      </c>
      <c r="E291" s="128">
        <v>1362</v>
      </c>
      <c r="F291" s="82">
        <f t="shared" si="15"/>
        <v>100</v>
      </c>
      <c r="G291" s="61"/>
    </row>
    <row r="292" spans="1:7" ht="15.75">
      <c r="A292" s="69" t="s">
        <v>98</v>
      </c>
      <c r="B292" s="70" t="s">
        <v>451</v>
      </c>
      <c r="C292" s="71"/>
      <c r="D292" s="127">
        <f>SUM(D293,D295)</f>
        <v>633.67999999999995</v>
      </c>
      <c r="E292" s="128">
        <f>E293+E295</f>
        <v>601.08999999999992</v>
      </c>
      <c r="F292" s="82">
        <f t="shared" si="15"/>
        <v>94.857025628077267</v>
      </c>
      <c r="G292" s="61"/>
    </row>
    <row r="293" spans="1:7" ht="31.5">
      <c r="A293" s="72" t="s">
        <v>226</v>
      </c>
      <c r="B293" s="70" t="s">
        <v>451</v>
      </c>
      <c r="C293" s="71">
        <v>200</v>
      </c>
      <c r="D293" s="127">
        <f>SUM(D294)</f>
        <v>100</v>
      </c>
      <c r="E293" s="128">
        <v>67.41</v>
      </c>
      <c r="F293" s="82">
        <f t="shared" si="15"/>
        <v>67.41</v>
      </c>
      <c r="G293" s="61"/>
    </row>
    <row r="294" spans="1:7" ht="31.5">
      <c r="A294" s="72" t="s">
        <v>15</v>
      </c>
      <c r="B294" s="70" t="s">
        <v>451</v>
      </c>
      <c r="C294" s="71">
        <v>240</v>
      </c>
      <c r="D294" s="127">
        <v>100</v>
      </c>
      <c r="E294" s="128">
        <v>67.41</v>
      </c>
      <c r="F294" s="82">
        <f t="shared" si="15"/>
        <v>67.41</v>
      </c>
      <c r="G294" s="61"/>
    </row>
    <row r="295" spans="1:7" ht="15.75">
      <c r="A295" s="80" t="s">
        <v>8</v>
      </c>
      <c r="B295" s="70" t="s">
        <v>451</v>
      </c>
      <c r="C295" s="71">
        <v>800</v>
      </c>
      <c r="D295" s="127">
        <f>SUM(D296,)</f>
        <v>533.67999999999995</v>
      </c>
      <c r="E295" s="128">
        <f>E296</f>
        <v>533.67999999999995</v>
      </c>
      <c r="F295" s="82">
        <f t="shared" si="15"/>
        <v>100</v>
      </c>
    </row>
    <row r="296" spans="1:7" ht="15.75">
      <c r="A296" s="80" t="s">
        <v>617</v>
      </c>
      <c r="B296" s="70" t="s">
        <v>451</v>
      </c>
      <c r="C296" s="71">
        <v>830</v>
      </c>
      <c r="D296" s="127">
        <v>533.67999999999995</v>
      </c>
      <c r="E296" s="128">
        <v>533.67999999999995</v>
      </c>
      <c r="F296" s="82">
        <f t="shared" si="15"/>
        <v>100</v>
      </c>
    </row>
    <row r="297" spans="1:7" ht="31.5">
      <c r="A297" s="69" t="s">
        <v>453</v>
      </c>
      <c r="B297" s="74" t="s">
        <v>452</v>
      </c>
      <c r="C297" s="68"/>
      <c r="D297" s="127">
        <f>SUM(D298,D309)</f>
        <v>129382.95000000001</v>
      </c>
      <c r="E297" s="125">
        <f>E298+E309</f>
        <v>129375.5</v>
      </c>
      <c r="F297" s="82">
        <f t="shared" si="15"/>
        <v>99.994241899724798</v>
      </c>
      <c r="G297" s="61"/>
    </row>
    <row r="298" spans="1:7" ht="31.5">
      <c r="A298" s="69" t="s">
        <v>101</v>
      </c>
      <c r="B298" s="70" t="s">
        <v>454</v>
      </c>
      <c r="C298" s="68"/>
      <c r="D298" s="127">
        <f>SUM(D299,D306)</f>
        <v>62915.96</v>
      </c>
      <c r="E298" s="125">
        <v>62914.9</v>
      </c>
      <c r="F298" s="82">
        <f t="shared" si="15"/>
        <v>99.99831521286491</v>
      </c>
      <c r="G298" s="61"/>
    </row>
    <row r="299" spans="1:7" ht="15.75">
      <c r="A299" s="93" t="s">
        <v>103</v>
      </c>
      <c r="B299" s="70" t="s">
        <v>455</v>
      </c>
      <c r="C299" s="68"/>
      <c r="D299" s="127">
        <f>SUM(D300,D302,D304)</f>
        <v>13743.83</v>
      </c>
      <c r="E299" s="125">
        <v>13742.77</v>
      </c>
      <c r="F299" s="82">
        <f t="shared" si="15"/>
        <v>99.992287448258594</v>
      </c>
      <c r="G299" s="61"/>
    </row>
    <row r="300" spans="1:7" ht="63">
      <c r="A300" s="72" t="s">
        <v>41</v>
      </c>
      <c r="B300" s="70" t="s">
        <v>455</v>
      </c>
      <c r="C300" s="71">
        <v>100</v>
      </c>
      <c r="D300" s="127">
        <f>SUM(D301)</f>
        <v>13274.68</v>
      </c>
      <c r="E300" s="128">
        <f>E301</f>
        <v>13273.619999999999</v>
      </c>
      <c r="F300" s="82">
        <f t="shared" si="15"/>
        <v>99.992014873428204</v>
      </c>
      <c r="G300" s="61"/>
    </row>
    <row r="301" spans="1:7" ht="15.75">
      <c r="A301" s="72" t="s">
        <v>42</v>
      </c>
      <c r="B301" s="70" t="s">
        <v>455</v>
      </c>
      <c r="C301" s="71">
        <v>110</v>
      </c>
      <c r="D301" s="127">
        <v>13274.68</v>
      </c>
      <c r="E301" s="128">
        <f>3205.29+0.2+10068.13</f>
        <v>13273.619999999999</v>
      </c>
      <c r="F301" s="82">
        <f t="shared" si="15"/>
        <v>99.992014873428204</v>
      </c>
      <c r="G301" s="61"/>
    </row>
    <row r="302" spans="1:7" ht="31.5">
      <c r="A302" s="72" t="s">
        <v>226</v>
      </c>
      <c r="B302" s="70" t="s">
        <v>455</v>
      </c>
      <c r="C302" s="71">
        <v>200</v>
      </c>
      <c r="D302" s="127">
        <f>SUM(D303)</f>
        <v>419.15</v>
      </c>
      <c r="E302" s="128">
        <v>419.14</v>
      </c>
      <c r="F302" s="82">
        <f t="shared" si="15"/>
        <v>99.997614219253251</v>
      </c>
      <c r="G302" s="61"/>
    </row>
    <row r="303" spans="1:7" ht="31.5">
      <c r="A303" s="72" t="s">
        <v>15</v>
      </c>
      <c r="B303" s="70" t="s">
        <v>455</v>
      </c>
      <c r="C303" s="71">
        <v>240</v>
      </c>
      <c r="D303" s="127">
        <v>419.15</v>
      </c>
      <c r="E303" s="128">
        <v>419.14</v>
      </c>
      <c r="F303" s="82">
        <f t="shared" si="15"/>
        <v>99.997614219253251</v>
      </c>
      <c r="G303" s="61"/>
    </row>
    <row r="304" spans="1:7" ht="15.75">
      <c r="A304" s="80" t="s">
        <v>8</v>
      </c>
      <c r="B304" s="70" t="s">
        <v>455</v>
      </c>
      <c r="C304" s="71">
        <v>800</v>
      </c>
      <c r="D304" s="127">
        <f>SUM(D305)</f>
        <v>50</v>
      </c>
      <c r="E304" s="129">
        <v>50</v>
      </c>
      <c r="F304" s="82">
        <f t="shared" si="15"/>
        <v>100</v>
      </c>
      <c r="G304" s="61"/>
    </row>
    <row r="305" spans="1:7" ht="15.75">
      <c r="A305" s="80" t="s">
        <v>43</v>
      </c>
      <c r="B305" s="70" t="s">
        <v>455</v>
      </c>
      <c r="C305" s="71">
        <v>850</v>
      </c>
      <c r="D305" s="130">
        <v>50</v>
      </c>
      <c r="E305" s="129">
        <v>50</v>
      </c>
      <c r="F305" s="82">
        <f t="shared" si="15"/>
        <v>100</v>
      </c>
      <c r="G305" s="57"/>
    </row>
    <row r="306" spans="1:7" ht="31.5">
      <c r="A306" s="93" t="s">
        <v>102</v>
      </c>
      <c r="B306" s="70" t="s">
        <v>456</v>
      </c>
      <c r="C306" s="71"/>
      <c r="D306" s="127">
        <f>SUM(D307)</f>
        <v>49172.13</v>
      </c>
      <c r="E306" s="128">
        <f>E307</f>
        <v>49172.12</v>
      </c>
      <c r="F306" s="82">
        <f t="shared" si="15"/>
        <v>99.999979663276747</v>
      </c>
      <c r="G306" s="61"/>
    </row>
    <row r="307" spans="1:7" ht="31.5">
      <c r="A307" s="81" t="s">
        <v>27</v>
      </c>
      <c r="B307" s="70" t="s">
        <v>456</v>
      </c>
      <c r="C307" s="68">
        <v>600</v>
      </c>
      <c r="D307" s="127">
        <f>SUM(D308)</f>
        <v>49172.13</v>
      </c>
      <c r="E307" s="125">
        <f>E308</f>
        <v>49172.12</v>
      </c>
      <c r="F307" s="82">
        <f t="shared" si="15"/>
        <v>99.999979663276747</v>
      </c>
      <c r="G307" s="61"/>
    </row>
    <row r="308" spans="1:7" ht="15.75">
      <c r="A308" s="81" t="s">
        <v>46</v>
      </c>
      <c r="B308" s="70" t="s">
        <v>456</v>
      </c>
      <c r="C308" s="68">
        <v>610</v>
      </c>
      <c r="D308" s="127">
        <v>49172.13</v>
      </c>
      <c r="E308" s="125">
        <v>49172.12</v>
      </c>
      <c r="F308" s="82">
        <f t="shared" si="15"/>
        <v>99.999979663276747</v>
      </c>
      <c r="G308" s="61"/>
    </row>
    <row r="309" spans="1:7" ht="47.25">
      <c r="A309" s="81" t="s">
        <v>473</v>
      </c>
      <c r="B309" s="70" t="s">
        <v>474</v>
      </c>
      <c r="C309" s="68"/>
      <c r="D309" s="127">
        <f>SUM(D310,D315)</f>
        <v>66466.990000000005</v>
      </c>
      <c r="E309" s="125">
        <f>E310+E315</f>
        <v>66460.600000000006</v>
      </c>
      <c r="F309" s="82">
        <f t="shared" si="15"/>
        <v>99.990386205242629</v>
      </c>
      <c r="G309" s="61"/>
    </row>
    <row r="310" spans="1:7" ht="47.25">
      <c r="A310" s="93" t="s">
        <v>104</v>
      </c>
      <c r="B310" s="70" t="s">
        <v>475</v>
      </c>
      <c r="C310" s="71"/>
      <c r="D310" s="127">
        <f>SUM(D311,D313,)</f>
        <v>64707.990000000005</v>
      </c>
      <c r="E310" s="128">
        <v>64701.599999999999</v>
      </c>
      <c r="F310" s="82">
        <f t="shared" si="15"/>
        <v>99.990124867114545</v>
      </c>
      <c r="G310" s="61"/>
    </row>
    <row r="311" spans="1:7" ht="63">
      <c r="A311" s="72" t="s">
        <v>41</v>
      </c>
      <c r="B311" s="70" t="s">
        <v>475</v>
      </c>
      <c r="C311" s="71">
        <v>100</v>
      </c>
      <c r="D311" s="127">
        <f>SUM(D312)</f>
        <v>61679.4</v>
      </c>
      <c r="E311" s="128">
        <f>E312</f>
        <v>61679.39</v>
      </c>
      <c r="F311" s="82">
        <f t="shared" si="15"/>
        <v>99.999983787131512</v>
      </c>
      <c r="G311" s="61"/>
    </row>
    <row r="312" spans="1:7" ht="15.75">
      <c r="A312" s="72" t="s">
        <v>42</v>
      </c>
      <c r="B312" s="70" t="s">
        <v>475</v>
      </c>
      <c r="C312" s="71">
        <v>110</v>
      </c>
      <c r="D312" s="127">
        <v>61679.4</v>
      </c>
      <c r="E312" s="128">
        <f>14030.45+1.13+47647.81</f>
        <v>61679.39</v>
      </c>
      <c r="F312" s="82">
        <f t="shared" si="15"/>
        <v>99.999983787131512</v>
      </c>
      <c r="G312" s="61"/>
    </row>
    <row r="313" spans="1:7" ht="31.5">
      <c r="A313" s="72" t="s">
        <v>226</v>
      </c>
      <c r="B313" s="70" t="s">
        <v>475</v>
      </c>
      <c r="C313" s="71">
        <v>200</v>
      </c>
      <c r="D313" s="127">
        <f>SUM(D314)</f>
        <v>3028.59</v>
      </c>
      <c r="E313" s="128">
        <f>E314</f>
        <v>3022.2</v>
      </c>
      <c r="F313" s="82">
        <f t="shared" si="15"/>
        <v>99.789010727764392</v>
      </c>
      <c r="G313" s="61"/>
    </row>
    <row r="314" spans="1:7" ht="31.5">
      <c r="A314" s="72" t="s">
        <v>15</v>
      </c>
      <c r="B314" s="70" t="s">
        <v>475</v>
      </c>
      <c r="C314" s="71">
        <v>240</v>
      </c>
      <c r="D314" s="127">
        <v>3028.59</v>
      </c>
      <c r="E314" s="128">
        <v>3022.2</v>
      </c>
      <c r="F314" s="82">
        <f t="shared" si="15"/>
        <v>99.789010727764392</v>
      </c>
      <c r="G314" s="61"/>
    </row>
    <row r="315" spans="1:7" ht="63">
      <c r="A315" s="72" t="s">
        <v>153</v>
      </c>
      <c r="B315" s="70" t="s">
        <v>476</v>
      </c>
      <c r="C315" s="71"/>
      <c r="D315" s="127">
        <f t="shared" ref="D315:D316" si="16">SUM(D316)</f>
        <v>1759</v>
      </c>
      <c r="E315" s="128">
        <v>1759</v>
      </c>
      <c r="F315" s="82">
        <f t="shared" si="15"/>
        <v>100</v>
      </c>
      <c r="G315" s="61"/>
    </row>
    <row r="316" spans="1:7" ht="63">
      <c r="A316" s="69" t="s">
        <v>41</v>
      </c>
      <c r="B316" s="70" t="s">
        <v>476</v>
      </c>
      <c r="C316" s="71">
        <v>100</v>
      </c>
      <c r="D316" s="127">
        <f t="shared" si="16"/>
        <v>1759</v>
      </c>
      <c r="E316" s="128">
        <v>1759</v>
      </c>
      <c r="F316" s="82">
        <f t="shared" si="15"/>
        <v>100</v>
      </c>
      <c r="G316" s="61"/>
    </row>
    <row r="317" spans="1:7" ht="15.75">
      <c r="A317" s="72" t="s">
        <v>42</v>
      </c>
      <c r="B317" s="70" t="s">
        <v>476</v>
      </c>
      <c r="C317" s="71">
        <v>110</v>
      </c>
      <c r="D317" s="127">
        <v>1759</v>
      </c>
      <c r="E317" s="128">
        <v>1759</v>
      </c>
      <c r="F317" s="82">
        <f t="shared" si="15"/>
        <v>100</v>
      </c>
      <c r="G317" s="61"/>
    </row>
    <row r="318" spans="1:7" ht="15.75">
      <c r="A318" s="72" t="s">
        <v>119</v>
      </c>
      <c r="B318" s="70" t="s">
        <v>476</v>
      </c>
      <c r="C318" s="71">
        <v>110</v>
      </c>
      <c r="D318" s="127">
        <v>1759</v>
      </c>
      <c r="E318" s="133">
        <v>1759</v>
      </c>
      <c r="F318" s="82">
        <f t="shared" si="15"/>
        <v>100</v>
      </c>
      <c r="G318" s="61"/>
    </row>
    <row r="319" spans="1:7" ht="31.5">
      <c r="A319" s="69" t="s">
        <v>457</v>
      </c>
      <c r="B319" s="70" t="s">
        <v>90</v>
      </c>
      <c r="C319" s="83"/>
      <c r="D319" s="127">
        <f>SUM(D320,D324)</f>
        <v>5889.4</v>
      </c>
      <c r="E319" s="133">
        <f>E320+E324</f>
        <v>5879.3899999999994</v>
      </c>
      <c r="F319" s="82">
        <f t="shared" si="15"/>
        <v>99.830033619723565</v>
      </c>
      <c r="G319" s="61"/>
    </row>
    <row r="320" spans="1:7" ht="31.5">
      <c r="A320" s="69" t="s">
        <v>459</v>
      </c>
      <c r="B320" s="70" t="s">
        <v>458</v>
      </c>
      <c r="C320" s="83"/>
      <c r="D320" s="127">
        <f t="shared" ref="D320:D322" si="17">SUM(D321)</f>
        <v>5805.2</v>
      </c>
      <c r="E320" s="133">
        <f>E321</f>
        <v>5805.19</v>
      </c>
      <c r="F320" s="82">
        <f t="shared" si="15"/>
        <v>99.999827740646325</v>
      </c>
      <c r="G320" s="61"/>
    </row>
    <row r="321" spans="1:7" ht="47.25">
      <c r="A321" s="69" t="s">
        <v>460</v>
      </c>
      <c r="B321" s="70" t="s">
        <v>461</v>
      </c>
      <c r="C321" s="83"/>
      <c r="D321" s="127">
        <f t="shared" si="17"/>
        <v>5805.2</v>
      </c>
      <c r="E321" s="133">
        <f>E322</f>
        <v>5805.19</v>
      </c>
      <c r="F321" s="82">
        <f t="shared" si="15"/>
        <v>99.999827740646325</v>
      </c>
      <c r="G321" s="61"/>
    </row>
    <row r="322" spans="1:7" ht="15.75">
      <c r="A322" s="69" t="s">
        <v>92</v>
      </c>
      <c r="B322" s="70" t="s">
        <v>461</v>
      </c>
      <c r="C322" s="83" t="s">
        <v>93</v>
      </c>
      <c r="D322" s="127">
        <f t="shared" si="17"/>
        <v>5805.2</v>
      </c>
      <c r="E322" s="133">
        <f>E323</f>
        <v>5805.19</v>
      </c>
      <c r="F322" s="82">
        <f t="shared" si="15"/>
        <v>99.999827740646325</v>
      </c>
      <c r="G322" s="61"/>
    </row>
    <row r="323" spans="1:7" ht="31.5">
      <c r="A323" s="97" t="s">
        <v>544</v>
      </c>
      <c r="B323" s="70" t="s">
        <v>461</v>
      </c>
      <c r="C323" s="83" t="s">
        <v>545</v>
      </c>
      <c r="D323" s="127">
        <v>5805.2</v>
      </c>
      <c r="E323" s="133">
        <v>5805.19</v>
      </c>
      <c r="F323" s="82">
        <f t="shared" si="15"/>
        <v>99.999827740646325</v>
      </c>
      <c r="G323" s="61"/>
    </row>
    <row r="324" spans="1:7" ht="31.5">
      <c r="A324" s="97" t="s">
        <v>462</v>
      </c>
      <c r="B324" s="70" t="s">
        <v>463</v>
      </c>
      <c r="C324" s="83"/>
      <c r="D324" s="127">
        <f>SUM(D325)</f>
        <v>84.2</v>
      </c>
      <c r="E324" s="133">
        <f>E325</f>
        <v>74.2</v>
      </c>
      <c r="F324" s="82">
        <f t="shared" si="15"/>
        <v>88.123515439429937</v>
      </c>
      <c r="G324" s="61"/>
    </row>
    <row r="325" spans="1:7" ht="31.5">
      <c r="A325" s="69" t="s">
        <v>465</v>
      </c>
      <c r="B325" s="70" t="s">
        <v>464</v>
      </c>
      <c r="C325" s="88"/>
      <c r="D325" s="127">
        <f>SUM(D326)</f>
        <v>84.2</v>
      </c>
      <c r="E325" s="133">
        <f>E326</f>
        <v>74.2</v>
      </c>
      <c r="F325" s="82">
        <f t="shared" si="15"/>
        <v>88.123515439429937</v>
      </c>
      <c r="G325" s="61"/>
    </row>
    <row r="326" spans="1:7" ht="31.5">
      <c r="A326" s="72" t="s">
        <v>226</v>
      </c>
      <c r="B326" s="70" t="s">
        <v>464</v>
      </c>
      <c r="C326" s="71">
        <v>200</v>
      </c>
      <c r="D326" s="127">
        <f>SUM(D327)</f>
        <v>84.2</v>
      </c>
      <c r="E326" s="128">
        <f>E327</f>
        <v>74.2</v>
      </c>
      <c r="F326" s="82">
        <f t="shared" si="15"/>
        <v>88.123515439429937</v>
      </c>
      <c r="G326" s="61"/>
    </row>
    <row r="327" spans="1:7" ht="31.5">
      <c r="A327" s="72" t="s">
        <v>15</v>
      </c>
      <c r="B327" s="70" t="s">
        <v>464</v>
      </c>
      <c r="C327" s="71">
        <v>240</v>
      </c>
      <c r="D327" s="127">
        <v>84.2</v>
      </c>
      <c r="E327" s="128">
        <v>74.2</v>
      </c>
      <c r="F327" s="82">
        <f t="shared" si="15"/>
        <v>88.123515439429937</v>
      </c>
      <c r="G327" s="61"/>
    </row>
    <row r="328" spans="1:7" ht="15.75">
      <c r="A328" s="69" t="s">
        <v>466</v>
      </c>
      <c r="B328" s="70" t="s">
        <v>94</v>
      </c>
      <c r="C328" s="88"/>
      <c r="D328" s="127">
        <f>SUM(D329)</f>
        <v>233087.29</v>
      </c>
      <c r="E328" s="133">
        <f>E329</f>
        <v>230593.49</v>
      </c>
      <c r="F328" s="82">
        <f t="shared" si="15"/>
        <v>98.930100392861391</v>
      </c>
      <c r="G328" s="56"/>
    </row>
    <row r="329" spans="1:7" ht="47.25">
      <c r="A329" s="69" t="s">
        <v>467</v>
      </c>
      <c r="B329" s="70" t="s">
        <v>95</v>
      </c>
      <c r="C329" s="88"/>
      <c r="D329" s="127">
        <f>SUM(D330,D333,D341,D348)</f>
        <v>233087.29</v>
      </c>
      <c r="E329" s="133">
        <v>230593.49</v>
      </c>
      <c r="F329" s="82">
        <f t="shared" si="15"/>
        <v>98.930100392861391</v>
      </c>
      <c r="G329" s="56"/>
    </row>
    <row r="330" spans="1:7" ht="15.75">
      <c r="A330" s="69" t="s">
        <v>87</v>
      </c>
      <c r="B330" s="70" t="s">
        <v>468</v>
      </c>
      <c r="C330" s="71"/>
      <c r="D330" s="127">
        <f>SUM(D331)</f>
        <v>418</v>
      </c>
      <c r="E330" s="128">
        <f>E331</f>
        <v>417.99</v>
      </c>
      <c r="F330" s="82">
        <f t="shared" si="15"/>
        <v>99.997607655502392</v>
      </c>
      <c r="G330" s="56"/>
    </row>
    <row r="331" spans="1:7" ht="15.75">
      <c r="A331" s="72" t="s">
        <v>8</v>
      </c>
      <c r="B331" s="70" t="s">
        <v>468</v>
      </c>
      <c r="C331" s="71">
        <v>800</v>
      </c>
      <c r="D331" s="127">
        <f>SUM(D332,)</f>
        <v>418</v>
      </c>
      <c r="E331" s="128">
        <f>E332</f>
        <v>417.99</v>
      </c>
      <c r="F331" s="82">
        <f t="shared" si="15"/>
        <v>99.997607655502392</v>
      </c>
      <c r="G331" s="56"/>
    </row>
    <row r="332" spans="1:7" ht="15.75">
      <c r="A332" s="72" t="s">
        <v>43</v>
      </c>
      <c r="B332" s="70" t="s">
        <v>468</v>
      </c>
      <c r="C332" s="71">
        <v>850</v>
      </c>
      <c r="D332" s="130">
        <v>418</v>
      </c>
      <c r="E332" s="128">
        <v>417.99</v>
      </c>
      <c r="F332" s="82">
        <f t="shared" si="15"/>
        <v>99.997607655502392</v>
      </c>
      <c r="G332" s="57"/>
    </row>
    <row r="333" spans="1:7" ht="15.75">
      <c r="A333" s="69" t="s">
        <v>50</v>
      </c>
      <c r="B333" s="70" t="s">
        <v>469</v>
      </c>
      <c r="C333" s="88"/>
      <c r="D333" s="127">
        <f>SUM(D334,D336,D338)</f>
        <v>229707.29</v>
      </c>
      <c r="E333" s="133">
        <v>227296.78</v>
      </c>
      <c r="F333" s="82">
        <f t="shared" si="15"/>
        <v>98.950616673941866</v>
      </c>
      <c r="G333" s="56"/>
    </row>
    <row r="334" spans="1:7" ht="63">
      <c r="A334" s="72" t="s">
        <v>41</v>
      </c>
      <c r="B334" s="70" t="s">
        <v>469</v>
      </c>
      <c r="C334" s="71">
        <v>100</v>
      </c>
      <c r="D334" s="127">
        <f>SUM(D335)</f>
        <v>162740.46</v>
      </c>
      <c r="E334" s="128">
        <f>E335</f>
        <v>161776.81</v>
      </c>
      <c r="F334" s="82">
        <f t="shared" si="15"/>
        <v>99.407860835590611</v>
      </c>
      <c r="G334" s="56"/>
    </row>
    <row r="335" spans="1:7" ht="31.5">
      <c r="A335" s="72" t="s">
        <v>52</v>
      </c>
      <c r="B335" s="70" t="s">
        <v>469</v>
      </c>
      <c r="C335" s="71">
        <v>120</v>
      </c>
      <c r="D335" s="130">
        <v>162740.46</v>
      </c>
      <c r="E335" s="128">
        <f>4410.68+2530.65+12529.99+3648.81+1380+11248.98+28093.51+13691.93+81784.51+467.05+230+1760.7</f>
        <v>161776.81</v>
      </c>
      <c r="F335" s="82">
        <f t="shared" si="15"/>
        <v>99.407860835590611</v>
      </c>
      <c r="G335" s="56"/>
    </row>
    <row r="336" spans="1:7" ht="31.5">
      <c r="A336" s="72" t="s">
        <v>226</v>
      </c>
      <c r="B336" s="70" t="s">
        <v>469</v>
      </c>
      <c r="C336" s="71">
        <v>200</v>
      </c>
      <c r="D336" s="127">
        <f>SUM(D337)</f>
        <v>39804.76</v>
      </c>
      <c r="E336" s="128">
        <f>E337</f>
        <v>38454.359999999993</v>
      </c>
      <c r="F336" s="82">
        <f t="shared" si="15"/>
        <v>96.607440919126233</v>
      </c>
      <c r="G336" s="56"/>
    </row>
    <row r="337" spans="1:7" ht="31.5">
      <c r="A337" s="72" t="s">
        <v>15</v>
      </c>
      <c r="B337" s="70" t="s">
        <v>469</v>
      </c>
      <c r="C337" s="71">
        <v>240</v>
      </c>
      <c r="D337" s="131">
        <v>39804.76</v>
      </c>
      <c r="E337" s="128">
        <f>2972.39+422.95+35059.02</f>
        <v>38454.359999999993</v>
      </c>
      <c r="F337" s="82">
        <f t="shared" si="15"/>
        <v>96.607440919126233</v>
      </c>
      <c r="G337" s="56"/>
    </row>
    <row r="338" spans="1:7" ht="15.75">
      <c r="A338" s="72" t="s">
        <v>8</v>
      </c>
      <c r="B338" s="70" t="s">
        <v>469</v>
      </c>
      <c r="C338" s="71">
        <v>800</v>
      </c>
      <c r="D338" s="127">
        <f>SUM(D339,D340)</f>
        <v>27162.07</v>
      </c>
      <c r="E338" s="128">
        <v>27065.56</v>
      </c>
      <c r="F338" s="82">
        <f t="shared" si="15"/>
        <v>99.644688346653993</v>
      </c>
      <c r="G338" s="56"/>
    </row>
    <row r="339" spans="1:7" ht="15.75">
      <c r="A339" s="80" t="s">
        <v>617</v>
      </c>
      <c r="B339" s="70" t="s">
        <v>469</v>
      </c>
      <c r="C339" s="71">
        <v>830</v>
      </c>
      <c r="D339" s="127">
        <v>7181.55</v>
      </c>
      <c r="E339" s="128">
        <v>7181.54</v>
      </c>
      <c r="F339" s="82">
        <f t="shared" si="15"/>
        <v>99.999860754293991</v>
      </c>
      <c r="G339" s="61"/>
    </row>
    <row r="340" spans="1:7" ht="15.75">
      <c r="A340" s="72" t="s">
        <v>43</v>
      </c>
      <c r="B340" s="70" t="s">
        <v>469</v>
      </c>
      <c r="C340" s="71">
        <v>850</v>
      </c>
      <c r="D340" s="131">
        <v>19980.52</v>
      </c>
      <c r="E340" s="128">
        <f>135.18+5.05+0.26+19250.09+60.86+432.54</f>
        <v>19883.980000000003</v>
      </c>
      <c r="F340" s="82">
        <f t="shared" si="15"/>
        <v>99.516829391827656</v>
      </c>
      <c r="G340" s="56"/>
    </row>
    <row r="341" spans="1:7" ht="63">
      <c r="A341" s="72" t="s">
        <v>259</v>
      </c>
      <c r="B341" s="74" t="s">
        <v>470</v>
      </c>
      <c r="C341" s="71"/>
      <c r="D341" s="127">
        <f>SUM(D342,D345)</f>
        <v>941</v>
      </c>
      <c r="E341" s="128">
        <f>E342+E345</f>
        <v>857.71</v>
      </c>
      <c r="F341" s="82">
        <f t="shared" si="15"/>
        <v>91.148777895855488</v>
      </c>
      <c r="G341" s="56"/>
    </row>
    <row r="342" spans="1:7" ht="63">
      <c r="A342" s="72" t="s">
        <v>41</v>
      </c>
      <c r="B342" s="74" t="s">
        <v>470</v>
      </c>
      <c r="C342" s="71">
        <v>100</v>
      </c>
      <c r="D342" s="127">
        <f>SUM(D343)</f>
        <v>737</v>
      </c>
      <c r="E342" s="128">
        <v>737</v>
      </c>
      <c r="F342" s="82">
        <f t="shared" si="15"/>
        <v>100</v>
      </c>
      <c r="G342" s="56"/>
    </row>
    <row r="343" spans="1:7" ht="31.5">
      <c r="A343" s="72" t="s">
        <v>52</v>
      </c>
      <c r="B343" s="74" t="s">
        <v>470</v>
      </c>
      <c r="C343" s="71">
        <v>120</v>
      </c>
      <c r="D343" s="127">
        <v>737</v>
      </c>
      <c r="E343" s="128">
        <v>737</v>
      </c>
      <c r="F343" s="82">
        <f t="shared" si="15"/>
        <v>100</v>
      </c>
      <c r="G343" s="56"/>
    </row>
    <row r="344" spans="1:7" ht="15.75">
      <c r="A344" s="72" t="s">
        <v>119</v>
      </c>
      <c r="B344" s="74" t="s">
        <v>470</v>
      </c>
      <c r="C344" s="71">
        <v>120</v>
      </c>
      <c r="D344" s="127">
        <v>737</v>
      </c>
      <c r="E344" s="128">
        <v>737</v>
      </c>
      <c r="F344" s="82">
        <f t="shared" si="15"/>
        <v>100</v>
      </c>
      <c r="G344" s="56"/>
    </row>
    <row r="345" spans="1:7" ht="31.5">
      <c r="A345" s="72" t="s">
        <v>226</v>
      </c>
      <c r="B345" s="74" t="s">
        <v>470</v>
      </c>
      <c r="C345" s="71">
        <v>200</v>
      </c>
      <c r="D345" s="127">
        <f>SUM(D346)</f>
        <v>204</v>
      </c>
      <c r="E345" s="128">
        <v>120.71</v>
      </c>
      <c r="F345" s="82">
        <f t="shared" si="15"/>
        <v>59.171568627450974</v>
      </c>
      <c r="G345" s="56"/>
    </row>
    <row r="346" spans="1:7" ht="31.5">
      <c r="A346" s="72" t="s">
        <v>15</v>
      </c>
      <c r="B346" s="74" t="s">
        <v>470</v>
      </c>
      <c r="C346" s="71">
        <v>240</v>
      </c>
      <c r="D346" s="127">
        <v>204</v>
      </c>
      <c r="E346" s="128">
        <v>120.71</v>
      </c>
      <c r="F346" s="82">
        <f t="shared" si="15"/>
        <v>59.171568627450974</v>
      </c>
      <c r="G346" s="56"/>
    </row>
    <row r="347" spans="1:7" ht="15.75">
      <c r="A347" s="72" t="s">
        <v>119</v>
      </c>
      <c r="B347" s="74" t="s">
        <v>470</v>
      </c>
      <c r="C347" s="71">
        <v>240</v>
      </c>
      <c r="D347" s="127">
        <v>204</v>
      </c>
      <c r="E347" s="128">
        <v>120.71</v>
      </c>
      <c r="F347" s="82">
        <f t="shared" si="15"/>
        <v>59.171568627450974</v>
      </c>
      <c r="G347" s="56"/>
    </row>
    <row r="348" spans="1:7" ht="31.5">
      <c r="A348" s="80" t="s">
        <v>564</v>
      </c>
      <c r="B348" s="74" t="s">
        <v>565</v>
      </c>
      <c r="C348" s="71"/>
      <c r="D348" s="127">
        <f>SUM(D349,D352)</f>
        <v>2021</v>
      </c>
      <c r="E348" s="128">
        <f>E349+E352</f>
        <v>2021</v>
      </c>
      <c r="F348" s="82">
        <f t="shared" si="15"/>
        <v>100</v>
      </c>
    </row>
    <row r="349" spans="1:7" ht="63">
      <c r="A349" s="80" t="s">
        <v>41</v>
      </c>
      <c r="B349" s="74" t="s">
        <v>565</v>
      </c>
      <c r="C349" s="71">
        <v>100</v>
      </c>
      <c r="D349" s="127">
        <f t="shared" ref="D349" si="18">SUM(D350)</f>
        <v>1961.54</v>
      </c>
      <c r="E349" s="128">
        <f>E350</f>
        <v>1961.54</v>
      </c>
      <c r="F349" s="82">
        <f t="shared" si="15"/>
        <v>100</v>
      </c>
    </row>
    <row r="350" spans="1:7" ht="31.5">
      <c r="A350" s="80" t="s">
        <v>52</v>
      </c>
      <c r="B350" s="74" t="s">
        <v>565</v>
      </c>
      <c r="C350" s="71">
        <v>120</v>
      </c>
      <c r="D350" s="127">
        <v>1961.54</v>
      </c>
      <c r="E350" s="128">
        <f>E351</f>
        <v>1961.54</v>
      </c>
      <c r="F350" s="82">
        <f t="shared" si="15"/>
        <v>100</v>
      </c>
    </row>
    <row r="351" spans="1:7" ht="15.75">
      <c r="A351" s="80" t="s">
        <v>566</v>
      </c>
      <c r="B351" s="74" t="s">
        <v>565</v>
      </c>
      <c r="C351" s="71">
        <v>120</v>
      </c>
      <c r="D351" s="127">
        <v>1961.54</v>
      </c>
      <c r="E351" s="128">
        <v>1961.54</v>
      </c>
      <c r="F351" s="82">
        <f t="shared" si="15"/>
        <v>100</v>
      </c>
    </row>
    <row r="352" spans="1:7" ht="31.5">
      <c r="A352" s="80" t="s">
        <v>226</v>
      </c>
      <c r="B352" s="74" t="s">
        <v>565</v>
      </c>
      <c r="C352" s="71">
        <v>200</v>
      </c>
      <c r="D352" s="127">
        <f>SUM(D353)</f>
        <v>59.46</v>
      </c>
      <c r="E352" s="128">
        <v>59.46</v>
      </c>
      <c r="F352" s="82">
        <f t="shared" ref="F352:F415" si="19">E352/D352*100</f>
        <v>100</v>
      </c>
    </row>
    <row r="353" spans="1:7" ht="31.5">
      <c r="A353" s="80" t="s">
        <v>15</v>
      </c>
      <c r="B353" s="74" t="s">
        <v>565</v>
      </c>
      <c r="C353" s="71">
        <v>240</v>
      </c>
      <c r="D353" s="127">
        <v>59.46</v>
      </c>
      <c r="E353" s="128">
        <v>59.46</v>
      </c>
      <c r="F353" s="82">
        <f t="shared" si="19"/>
        <v>100</v>
      </c>
    </row>
    <row r="354" spans="1:7" ht="15.75">
      <c r="A354" s="80" t="s">
        <v>566</v>
      </c>
      <c r="B354" s="74" t="s">
        <v>565</v>
      </c>
      <c r="C354" s="71">
        <v>240</v>
      </c>
      <c r="D354" s="127">
        <v>59.46</v>
      </c>
      <c r="E354" s="128">
        <v>59.46</v>
      </c>
      <c r="F354" s="82">
        <f t="shared" si="19"/>
        <v>100</v>
      </c>
    </row>
    <row r="355" spans="1:7" ht="31.5">
      <c r="A355" s="93" t="s">
        <v>471</v>
      </c>
      <c r="B355" s="74" t="s">
        <v>99</v>
      </c>
      <c r="C355" s="71"/>
      <c r="D355" s="127">
        <f>SUM(D356)</f>
        <v>100</v>
      </c>
      <c r="E355" s="128">
        <v>94</v>
      </c>
      <c r="F355" s="82">
        <f t="shared" si="19"/>
        <v>94</v>
      </c>
      <c r="G355" s="56"/>
    </row>
    <row r="356" spans="1:7" ht="47.25">
      <c r="A356" s="93" t="s">
        <v>550</v>
      </c>
      <c r="B356" s="74" t="s">
        <v>549</v>
      </c>
      <c r="C356" s="71"/>
      <c r="D356" s="127">
        <f>SUM(D357)</f>
        <v>100</v>
      </c>
      <c r="E356" s="128">
        <v>94</v>
      </c>
      <c r="F356" s="82">
        <f t="shared" si="19"/>
        <v>94</v>
      </c>
      <c r="G356" s="56"/>
    </row>
    <row r="357" spans="1:7" ht="31.5">
      <c r="A357" s="93" t="s">
        <v>472</v>
      </c>
      <c r="B357" s="74" t="s">
        <v>551</v>
      </c>
      <c r="C357" s="71"/>
      <c r="D357" s="127">
        <f>SUM(D358)</f>
        <v>100</v>
      </c>
      <c r="E357" s="128">
        <v>94</v>
      </c>
      <c r="F357" s="82">
        <f t="shared" si="19"/>
        <v>94</v>
      </c>
      <c r="G357" s="56"/>
    </row>
    <row r="358" spans="1:7" ht="31.5">
      <c r="A358" s="72" t="s">
        <v>226</v>
      </c>
      <c r="B358" s="74" t="s">
        <v>551</v>
      </c>
      <c r="C358" s="71">
        <v>200</v>
      </c>
      <c r="D358" s="127">
        <f>SUM(D359)</f>
        <v>100</v>
      </c>
      <c r="E358" s="128">
        <v>94</v>
      </c>
      <c r="F358" s="82">
        <f t="shared" si="19"/>
        <v>94</v>
      </c>
      <c r="G358" s="56"/>
    </row>
    <row r="359" spans="1:7" ht="31.5">
      <c r="A359" s="72" t="s">
        <v>15</v>
      </c>
      <c r="B359" s="74" t="s">
        <v>551</v>
      </c>
      <c r="C359" s="71">
        <v>240</v>
      </c>
      <c r="D359" s="133">
        <v>100</v>
      </c>
      <c r="E359" s="128">
        <v>94</v>
      </c>
      <c r="F359" s="82">
        <f t="shared" si="19"/>
        <v>94</v>
      </c>
      <c r="G359" s="60"/>
    </row>
    <row r="360" spans="1:7" ht="31.5">
      <c r="A360" s="65" t="s">
        <v>260</v>
      </c>
      <c r="B360" s="66" t="s">
        <v>105</v>
      </c>
      <c r="C360" s="179"/>
      <c r="D360" s="118">
        <f>SUM(D361,D365,D376)</f>
        <v>3681.51</v>
      </c>
      <c r="E360" s="121">
        <f>E361+E365+E376</f>
        <v>3244.61</v>
      </c>
      <c r="F360" s="171">
        <f t="shared" si="19"/>
        <v>88.132586900483773</v>
      </c>
      <c r="G360" s="56"/>
    </row>
    <row r="361" spans="1:7" ht="31.5">
      <c r="A361" s="69" t="s">
        <v>435</v>
      </c>
      <c r="B361" s="74" t="s">
        <v>106</v>
      </c>
      <c r="C361" s="180"/>
      <c r="D361" s="127">
        <f>SUM(D362)</f>
        <v>60</v>
      </c>
      <c r="E361" s="130">
        <v>59.91</v>
      </c>
      <c r="F361" s="82">
        <f t="shared" si="19"/>
        <v>99.85</v>
      </c>
      <c r="G361" s="56"/>
    </row>
    <row r="362" spans="1:7" ht="15.75">
      <c r="A362" s="69" t="s">
        <v>436</v>
      </c>
      <c r="B362" s="74" t="s">
        <v>107</v>
      </c>
      <c r="C362" s="180"/>
      <c r="D362" s="127">
        <f t="shared" ref="D362:D363" si="20">SUM(D363)</f>
        <v>60</v>
      </c>
      <c r="E362" s="130">
        <v>59.91</v>
      </c>
      <c r="F362" s="82">
        <f t="shared" si="19"/>
        <v>99.85</v>
      </c>
      <c r="G362" s="56"/>
    </row>
    <row r="363" spans="1:7" ht="31.5">
      <c r="A363" s="72" t="s">
        <v>226</v>
      </c>
      <c r="B363" s="74" t="s">
        <v>107</v>
      </c>
      <c r="C363" s="181">
        <v>200</v>
      </c>
      <c r="D363" s="127">
        <f t="shared" si="20"/>
        <v>60</v>
      </c>
      <c r="E363" s="178">
        <v>59.91</v>
      </c>
      <c r="F363" s="82">
        <f t="shared" si="19"/>
        <v>99.85</v>
      </c>
      <c r="G363" s="56"/>
    </row>
    <row r="364" spans="1:7" ht="31.5">
      <c r="A364" s="72" t="s">
        <v>15</v>
      </c>
      <c r="B364" s="74" t="s">
        <v>107</v>
      </c>
      <c r="C364" s="181">
        <v>240</v>
      </c>
      <c r="D364" s="127">
        <v>60</v>
      </c>
      <c r="E364" s="178">
        <v>59.91</v>
      </c>
      <c r="F364" s="82">
        <f t="shared" si="19"/>
        <v>99.85</v>
      </c>
      <c r="G364" s="56"/>
    </row>
    <row r="365" spans="1:7" ht="31.5">
      <c r="A365" s="72" t="s">
        <v>438</v>
      </c>
      <c r="B365" s="74" t="s">
        <v>437</v>
      </c>
      <c r="C365" s="181"/>
      <c r="D365" s="127">
        <f>SUM(D366,D369)</f>
        <v>1671</v>
      </c>
      <c r="E365" s="178">
        <f>E366+E369</f>
        <v>1234.19</v>
      </c>
      <c r="F365" s="82">
        <f t="shared" si="19"/>
        <v>73.859365649311798</v>
      </c>
      <c r="G365" s="61"/>
    </row>
    <row r="366" spans="1:7" ht="15.75">
      <c r="A366" s="69" t="s">
        <v>436</v>
      </c>
      <c r="B366" s="74" t="s">
        <v>439</v>
      </c>
      <c r="C366" s="181"/>
      <c r="D366" s="127">
        <f>SUM(D367)</f>
        <v>100</v>
      </c>
      <c r="E366" s="178">
        <v>100</v>
      </c>
      <c r="F366" s="82">
        <f t="shared" si="19"/>
        <v>100</v>
      </c>
      <c r="G366" s="56"/>
    </row>
    <row r="367" spans="1:7" ht="31.5">
      <c r="A367" s="72" t="s">
        <v>226</v>
      </c>
      <c r="B367" s="74" t="s">
        <v>439</v>
      </c>
      <c r="C367" s="181">
        <v>200</v>
      </c>
      <c r="D367" s="127">
        <f>SUM(D368)</f>
        <v>100</v>
      </c>
      <c r="E367" s="178">
        <v>100</v>
      </c>
      <c r="F367" s="82">
        <f t="shared" si="19"/>
        <v>100</v>
      </c>
      <c r="G367" s="56"/>
    </row>
    <row r="368" spans="1:7" ht="31.5">
      <c r="A368" s="72" t="s">
        <v>15</v>
      </c>
      <c r="B368" s="74" t="s">
        <v>439</v>
      </c>
      <c r="C368" s="181">
        <v>240</v>
      </c>
      <c r="D368" s="127">
        <v>100</v>
      </c>
      <c r="E368" s="178">
        <v>100</v>
      </c>
      <c r="F368" s="82">
        <f t="shared" si="19"/>
        <v>100</v>
      </c>
      <c r="G368" s="56"/>
    </row>
    <row r="369" spans="1:7" ht="47.25">
      <c r="A369" s="69" t="s">
        <v>388</v>
      </c>
      <c r="B369" s="74" t="s">
        <v>440</v>
      </c>
      <c r="C369" s="182"/>
      <c r="D369" s="127">
        <f>SUM(D370,D373)</f>
        <v>1571</v>
      </c>
      <c r="E369" s="178">
        <f>E370+E373</f>
        <v>1134.19</v>
      </c>
      <c r="F369" s="82">
        <f t="shared" si="19"/>
        <v>72.19541693189052</v>
      </c>
      <c r="G369" s="61"/>
    </row>
    <row r="370" spans="1:7" ht="63">
      <c r="A370" s="72" t="s">
        <v>41</v>
      </c>
      <c r="B370" s="74" t="s">
        <v>440</v>
      </c>
      <c r="C370" s="181">
        <v>100</v>
      </c>
      <c r="D370" s="127">
        <f t="shared" ref="D370" si="21">SUM(D371)</f>
        <v>443</v>
      </c>
      <c r="E370" s="178">
        <v>443</v>
      </c>
      <c r="F370" s="82">
        <f t="shared" si="19"/>
        <v>100</v>
      </c>
      <c r="G370" s="61"/>
    </row>
    <row r="371" spans="1:7" ht="31.5">
      <c r="A371" s="72" t="s">
        <v>52</v>
      </c>
      <c r="B371" s="74" t="s">
        <v>440</v>
      </c>
      <c r="C371" s="181">
        <v>120</v>
      </c>
      <c r="D371" s="127">
        <v>443</v>
      </c>
      <c r="E371" s="178">
        <v>443</v>
      </c>
      <c r="F371" s="82">
        <f t="shared" si="19"/>
        <v>100</v>
      </c>
      <c r="G371" s="61"/>
    </row>
    <row r="372" spans="1:7" ht="15.75">
      <c r="A372" s="73" t="s">
        <v>119</v>
      </c>
      <c r="B372" s="74" t="s">
        <v>440</v>
      </c>
      <c r="C372" s="181">
        <v>120</v>
      </c>
      <c r="D372" s="127">
        <v>443</v>
      </c>
      <c r="E372" s="178">
        <v>443</v>
      </c>
      <c r="F372" s="82">
        <f t="shared" si="19"/>
        <v>100</v>
      </c>
      <c r="G372" s="61"/>
    </row>
    <row r="373" spans="1:7" ht="31.5">
      <c r="A373" s="72" t="s">
        <v>226</v>
      </c>
      <c r="B373" s="74" t="s">
        <v>440</v>
      </c>
      <c r="C373" s="181">
        <v>200</v>
      </c>
      <c r="D373" s="127">
        <f>SUM(D374)</f>
        <v>1128</v>
      </c>
      <c r="E373" s="178">
        <f>E374</f>
        <v>691.19</v>
      </c>
      <c r="F373" s="82">
        <f t="shared" si="19"/>
        <v>61.275709219858165</v>
      </c>
      <c r="G373" s="61"/>
    </row>
    <row r="374" spans="1:7" ht="31.5">
      <c r="A374" s="72" t="s">
        <v>15</v>
      </c>
      <c r="B374" s="74" t="s">
        <v>440</v>
      </c>
      <c r="C374" s="181">
        <v>240</v>
      </c>
      <c r="D374" s="127">
        <v>1128</v>
      </c>
      <c r="E374" s="178">
        <f>E375</f>
        <v>691.19</v>
      </c>
      <c r="F374" s="82">
        <f t="shared" si="19"/>
        <v>61.275709219858165</v>
      </c>
      <c r="G374" s="61"/>
    </row>
    <row r="375" spans="1:7" ht="15.75">
      <c r="A375" s="73" t="s">
        <v>119</v>
      </c>
      <c r="B375" s="74" t="s">
        <v>440</v>
      </c>
      <c r="C375" s="181">
        <v>240</v>
      </c>
      <c r="D375" s="127">
        <v>1128</v>
      </c>
      <c r="E375" s="178">
        <v>691.19</v>
      </c>
      <c r="F375" s="82">
        <f t="shared" si="19"/>
        <v>61.275709219858165</v>
      </c>
      <c r="G375" s="61"/>
    </row>
    <row r="376" spans="1:7" ht="31.5">
      <c r="A376" s="73" t="s">
        <v>442</v>
      </c>
      <c r="B376" s="74" t="s">
        <v>441</v>
      </c>
      <c r="C376" s="181"/>
      <c r="D376" s="127">
        <f>SUM(D377)</f>
        <v>1950.51</v>
      </c>
      <c r="E376" s="178">
        <f>E377</f>
        <v>1950.51</v>
      </c>
      <c r="F376" s="82">
        <f t="shared" si="19"/>
        <v>100</v>
      </c>
      <c r="G376" s="61"/>
    </row>
    <row r="377" spans="1:7" ht="31.5">
      <c r="A377" s="93" t="s">
        <v>111</v>
      </c>
      <c r="B377" s="70" t="s">
        <v>443</v>
      </c>
      <c r="C377" s="181"/>
      <c r="D377" s="127">
        <f>SUM(D378)</f>
        <v>1950.51</v>
      </c>
      <c r="E377" s="178">
        <f>E378</f>
        <v>1950.51</v>
      </c>
      <c r="F377" s="82">
        <f t="shared" si="19"/>
        <v>100</v>
      </c>
      <c r="G377" s="61"/>
    </row>
    <row r="378" spans="1:7" ht="31.5">
      <c r="A378" s="81" t="s">
        <v>27</v>
      </c>
      <c r="B378" s="70" t="s">
        <v>443</v>
      </c>
      <c r="C378" s="181">
        <v>600</v>
      </c>
      <c r="D378" s="127">
        <f>SUM(D379)</f>
        <v>1950.51</v>
      </c>
      <c r="E378" s="178">
        <f>E379</f>
        <v>1950.51</v>
      </c>
      <c r="F378" s="82">
        <f t="shared" si="19"/>
        <v>100</v>
      </c>
      <c r="G378" s="61"/>
    </row>
    <row r="379" spans="1:7" ht="15.75">
      <c r="A379" s="81" t="s">
        <v>46</v>
      </c>
      <c r="B379" s="70" t="s">
        <v>443</v>
      </c>
      <c r="C379" s="181">
        <v>610</v>
      </c>
      <c r="D379" s="127">
        <v>1950.51</v>
      </c>
      <c r="E379" s="178">
        <v>1950.51</v>
      </c>
      <c r="F379" s="82">
        <f t="shared" si="19"/>
        <v>100</v>
      </c>
      <c r="G379" s="61"/>
    </row>
    <row r="380" spans="1:7" ht="31.5">
      <c r="A380" s="65" t="s">
        <v>261</v>
      </c>
      <c r="B380" s="66" t="s">
        <v>108</v>
      </c>
      <c r="C380" s="99"/>
      <c r="D380" s="118">
        <f>SUM(D381,D392,D407)</f>
        <v>115114.79000000001</v>
      </c>
      <c r="E380" s="177">
        <v>114967.23</v>
      </c>
      <c r="F380" s="171">
        <f t="shared" si="19"/>
        <v>99.871814907537072</v>
      </c>
      <c r="G380" s="56"/>
    </row>
    <row r="381" spans="1:7" ht="15.75">
      <c r="A381" s="69" t="s">
        <v>331</v>
      </c>
      <c r="B381" s="70" t="s">
        <v>334</v>
      </c>
      <c r="C381" s="83"/>
      <c r="D381" s="127">
        <f>SUM(D382)</f>
        <v>4684.55</v>
      </c>
      <c r="E381" s="133">
        <f>E382</f>
        <v>4684.5300000000007</v>
      </c>
      <c r="F381" s="82">
        <f t="shared" si="19"/>
        <v>99.9995730646487</v>
      </c>
      <c r="G381" s="56"/>
    </row>
    <row r="382" spans="1:7" ht="15.75">
      <c r="A382" s="72" t="s">
        <v>477</v>
      </c>
      <c r="B382" s="70" t="s">
        <v>335</v>
      </c>
      <c r="C382" s="83"/>
      <c r="D382" s="127">
        <f>SUM(D383,D386,D389)</f>
        <v>4684.55</v>
      </c>
      <c r="E382" s="133">
        <f>E383+E386+E389</f>
        <v>4684.5300000000007</v>
      </c>
      <c r="F382" s="82">
        <f t="shared" si="19"/>
        <v>99.9995730646487</v>
      </c>
      <c r="G382" s="56"/>
    </row>
    <row r="383" spans="1:7" ht="15.75">
      <c r="A383" s="72" t="s">
        <v>262</v>
      </c>
      <c r="B383" s="70" t="s">
        <v>336</v>
      </c>
      <c r="C383" s="71"/>
      <c r="D383" s="127">
        <f>SUM(D384)</f>
        <v>3091.8</v>
      </c>
      <c r="E383" s="128">
        <f>E384</f>
        <v>3091.78</v>
      </c>
      <c r="F383" s="82">
        <f t="shared" si="19"/>
        <v>99.999353127627927</v>
      </c>
      <c r="G383" s="56"/>
    </row>
    <row r="384" spans="1:7" ht="31.5">
      <c r="A384" s="72" t="s">
        <v>226</v>
      </c>
      <c r="B384" s="70" t="s">
        <v>336</v>
      </c>
      <c r="C384" s="71">
        <v>200</v>
      </c>
      <c r="D384" s="127">
        <f>SUM(D385)</f>
        <v>3091.8</v>
      </c>
      <c r="E384" s="128">
        <f>E385</f>
        <v>3091.78</v>
      </c>
      <c r="F384" s="82">
        <f t="shared" si="19"/>
        <v>99.999353127627927</v>
      </c>
      <c r="G384" s="56"/>
    </row>
    <row r="385" spans="1:8" ht="31.5">
      <c r="A385" s="72" t="s">
        <v>15</v>
      </c>
      <c r="B385" s="70" t="s">
        <v>336</v>
      </c>
      <c r="C385" s="71">
        <v>240</v>
      </c>
      <c r="D385" s="127">
        <v>3091.8</v>
      </c>
      <c r="E385" s="133">
        <v>3091.78</v>
      </c>
      <c r="F385" s="82">
        <f t="shared" si="19"/>
        <v>99.999353127627927</v>
      </c>
      <c r="G385" s="56"/>
    </row>
    <row r="386" spans="1:8" ht="15.75">
      <c r="A386" s="72" t="s">
        <v>645</v>
      </c>
      <c r="B386" s="70" t="s">
        <v>646</v>
      </c>
      <c r="C386" s="71"/>
      <c r="D386" s="127">
        <f>SUM(D387)</f>
        <v>492.75</v>
      </c>
      <c r="E386" s="133">
        <v>492.75</v>
      </c>
      <c r="F386" s="82">
        <f t="shared" si="19"/>
        <v>100</v>
      </c>
      <c r="G386" s="61"/>
    </row>
    <row r="387" spans="1:8" ht="31.5">
      <c r="A387" s="72" t="s">
        <v>226</v>
      </c>
      <c r="B387" s="70" t="s">
        <v>646</v>
      </c>
      <c r="C387" s="71">
        <v>200</v>
      </c>
      <c r="D387" s="127">
        <f>SUM(D388)</f>
        <v>492.75</v>
      </c>
      <c r="E387" s="133">
        <v>492.75</v>
      </c>
      <c r="F387" s="82">
        <f t="shared" si="19"/>
        <v>100</v>
      </c>
      <c r="G387" s="61"/>
    </row>
    <row r="388" spans="1:8" ht="31.5">
      <c r="A388" s="72" t="s">
        <v>15</v>
      </c>
      <c r="B388" s="70" t="s">
        <v>646</v>
      </c>
      <c r="C388" s="71">
        <v>240</v>
      </c>
      <c r="D388" s="127">
        <v>492.75</v>
      </c>
      <c r="E388" s="133">
        <v>492.75</v>
      </c>
      <c r="F388" s="82">
        <f t="shared" si="19"/>
        <v>100</v>
      </c>
      <c r="G388" s="61"/>
    </row>
    <row r="389" spans="1:8" ht="33.75" customHeight="1">
      <c r="A389" s="72" t="s">
        <v>620</v>
      </c>
      <c r="B389" s="70" t="s">
        <v>624</v>
      </c>
      <c r="C389" s="71"/>
      <c r="D389" s="127">
        <f>SUM(D390)</f>
        <v>1100</v>
      </c>
      <c r="E389" s="133">
        <v>1100</v>
      </c>
      <c r="F389" s="82">
        <f t="shared" si="19"/>
        <v>100</v>
      </c>
      <c r="G389" s="61"/>
    </row>
    <row r="390" spans="1:8" ht="31.5">
      <c r="A390" s="72" t="s">
        <v>226</v>
      </c>
      <c r="B390" s="70" t="s">
        <v>624</v>
      </c>
      <c r="C390" s="71">
        <v>200</v>
      </c>
      <c r="D390" s="127">
        <f>SUM(D391)</f>
        <v>1100</v>
      </c>
      <c r="E390" s="133">
        <v>1100</v>
      </c>
      <c r="F390" s="82">
        <f t="shared" si="19"/>
        <v>100</v>
      </c>
      <c r="G390" s="61"/>
    </row>
    <row r="391" spans="1:8" ht="31.5">
      <c r="A391" s="72" t="s">
        <v>15</v>
      </c>
      <c r="B391" s="70" t="s">
        <v>624</v>
      </c>
      <c r="C391" s="71">
        <v>240</v>
      </c>
      <c r="D391" s="127">
        <v>1100</v>
      </c>
      <c r="E391" s="133">
        <v>1100</v>
      </c>
      <c r="F391" s="82">
        <f t="shared" si="19"/>
        <v>100</v>
      </c>
      <c r="G391" s="61"/>
    </row>
    <row r="392" spans="1:8" ht="15.75">
      <c r="A392" s="69" t="s">
        <v>332</v>
      </c>
      <c r="B392" s="70" t="s">
        <v>337</v>
      </c>
      <c r="C392" s="71"/>
      <c r="D392" s="127">
        <f>SUM(D393)</f>
        <v>74769.77</v>
      </c>
      <c r="E392" s="128">
        <v>74622.27</v>
      </c>
      <c r="F392" s="82">
        <f t="shared" si="19"/>
        <v>99.802727760162966</v>
      </c>
      <c r="G392" s="56"/>
    </row>
    <row r="393" spans="1:8" ht="31.5">
      <c r="A393" s="72" t="s">
        <v>387</v>
      </c>
      <c r="B393" s="70" t="s">
        <v>338</v>
      </c>
      <c r="C393" s="83"/>
      <c r="D393" s="127">
        <f>SUM(D394,D397,D400)</f>
        <v>74769.77</v>
      </c>
      <c r="E393" s="128">
        <f>E394+E397+E400</f>
        <v>74622.260000000009</v>
      </c>
      <c r="F393" s="82">
        <f t="shared" si="19"/>
        <v>99.802714385773825</v>
      </c>
      <c r="G393" s="56"/>
    </row>
    <row r="394" spans="1:8" ht="15.75">
      <c r="A394" s="72" t="s">
        <v>352</v>
      </c>
      <c r="B394" s="70" t="s">
        <v>353</v>
      </c>
      <c r="C394" s="83"/>
      <c r="D394" s="127">
        <f>SUM(D395)</f>
        <v>9788.73</v>
      </c>
      <c r="E394" s="128">
        <f>E395</f>
        <v>9788.7199999999993</v>
      </c>
      <c r="F394" s="82">
        <f t="shared" si="19"/>
        <v>99.999897841701625</v>
      </c>
      <c r="G394" s="61"/>
    </row>
    <row r="395" spans="1:8" ht="31.5">
      <c r="A395" s="72" t="s">
        <v>226</v>
      </c>
      <c r="B395" s="70" t="s">
        <v>353</v>
      </c>
      <c r="C395" s="71">
        <v>200</v>
      </c>
      <c r="D395" s="127">
        <f>SUM(D396)</f>
        <v>9788.73</v>
      </c>
      <c r="E395" s="128">
        <f>E396</f>
        <v>9788.7199999999993</v>
      </c>
      <c r="F395" s="82">
        <f t="shared" si="19"/>
        <v>99.999897841701625</v>
      </c>
      <c r="G395" s="61"/>
    </row>
    <row r="396" spans="1:8" ht="31.5">
      <c r="A396" s="72" t="s">
        <v>15</v>
      </c>
      <c r="B396" s="70" t="s">
        <v>353</v>
      </c>
      <c r="C396" s="71">
        <v>240</v>
      </c>
      <c r="D396" s="127">
        <v>9788.73</v>
      </c>
      <c r="E396" s="128">
        <v>9788.7199999999993</v>
      </c>
      <c r="F396" s="82">
        <f t="shared" si="19"/>
        <v>99.999897841701625</v>
      </c>
      <c r="G396" s="61"/>
    </row>
    <row r="397" spans="1:8" ht="31.5">
      <c r="A397" s="72" t="s">
        <v>109</v>
      </c>
      <c r="B397" s="70" t="s">
        <v>339</v>
      </c>
      <c r="C397" s="83"/>
      <c r="D397" s="127">
        <f>SUM(D398)</f>
        <v>42924.74</v>
      </c>
      <c r="E397" s="128">
        <f>E398</f>
        <v>42924.73</v>
      </c>
      <c r="F397" s="82">
        <f t="shared" si="19"/>
        <v>99.999976703411605</v>
      </c>
      <c r="G397" s="56"/>
      <c r="H397" s="27"/>
    </row>
    <row r="398" spans="1:8" ht="31.5">
      <c r="A398" s="72" t="s">
        <v>226</v>
      </c>
      <c r="B398" s="70" t="s">
        <v>339</v>
      </c>
      <c r="C398" s="71">
        <v>200</v>
      </c>
      <c r="D398" s="127">
        <f>SUM(D399)</f>
        <v>42924.74</v>
      </c>
      <c r="E398" s="128">
        <f>E399</f>
        <v>42924.73</v>
      </c>
      <c r="F398" s="82">
        <f t="shared" si="19"/>
        <v>99.999976703411605</v>
      </c>
      <c r="G398" s="56"/>
    </row>
    <row r="399" spans="1:8" ht="31.5">
      <c r="A399" s="72" t="s">
        <v>15</v>
      </c>
      <c r="B399" s="70" t="s">
        <v>339</v>
      </c>
      <c r="C399" s="71">
        <v>240</v>
      </c>
      <c r="D399" s="127">
        <v>42924.74</v>
      </c>
      <c r="E399" s="128">
        <v>42924.73</v>
      </c>
      <c r="F399" s="82">
        <f t="shared" si="19"/>
        <v>99.999976703411605</v>
      </c>
      <c r="G399" s="56"/>
    </row>
    <row r="400" spans="1:8" ht="31.5">
      <c r="A400" s="93" t="s">
        <v>264</v>
      </c>
      <c r="B400" s="70" t="s">
        <v>340</v>
      </c>
      <c r="C400" s="88"/>
      <c r="D400" s="127">
        <f>SUM(D401,D403,D405)</f>
        <v>22056.3</v>
      </c>
      <c r="E400" s="128">
        <v>21908.81</v>
      </c>
      <c r="F400" s="82">
        <f t="shared" si="19"/>
        <v>99.331302167634647</v>
      </c>
      <c r="G400" s="56"/>
    </row>
    <row r="401" spans="1:7" ht="63">
      <c r="A401" s="72" t="s">
        <v>41</v>
      </c>
      <c r="B401" s="70" t="s">
        <v>340</v>
      </c>
      <c r="C401" s="71">
        <v>100</v>
      </c>
      <c r="D401" s="127">
        <f>SUM(D402)</f>
        <v>12336.51</v>
      </c>
      <c r="E401" s="128">
        <f>E402</f>
        <v>12336.5</v>
      </c>
      <c r="F401" s="82">
        <f t="shared" si="19"/>
        <v>99.999918939797396</v>
      </c>
      <c r="G401" s="56"/>
    </row>
    <row r="402" spans="1:7" ht="15.75">
      <c r="A402" s="72" t="s">
        <v>42</v>
      </c>
      <c r="B402" s="70" t="s">
        <v>340</v>
      </c>
      <c r="C402" s="71">
        <v>110</v>
      </c>
      <c r="D402" s="127">
        <v>12336.51</v>
      </c>
      <c r="E402" s="128">
        <f>2795.21+9541.29</f>
        <v>12336.5</v>
      </c>
      <c r="F402" s="82">
        <f t="shared" si="19"/>
        <v>99.999918939797396</v>
      </c>
      <c r="G402" s="56"/>
    </row>
    <row r="403" spans="1:7" ht="31.5">
      <c r="A403" s="72" t="s">
        <v>226</v>
      </c>
      <c r="B403" s="70" t="s">
        <v>340</v>
      </c>
      <c r="C403" s="71">
        <v>200</v>
      </c>
      <c r="D403" s="127">
        <f>SUM(D404)</f>
        <v>9415.44</v>
      </c>
      <c r="E403" s="128">
        <f>E404</f>
        <v>9366.99</v>
      </c>
      <c r="F403" s="82">
        <f t="shared" si="19"/>
        <v>99.485419693609629</v>
      </c>
      <c r="G403" s="56"/>
    </row>
    <row r="404" spans="1:7" ht="31.5">
      <c r="A404" s="72" t="s">
        <v>15</v>
      </c>
      <c r="B404" s="70" t="s">
        <v>340</v>
      </c>
      <c r="C404" s="71">
        <v>240</v>
      </c>
      <c r="D404" s="127">
        <v>9415.44</v>
      </c>
      <c r="E404" s="128">
        <f>9366.99</f>
        <v>9366.99</v>
      </c>
      <c r="F404" s="82">
        <f t="shared" si="19"/>
        <v>99.485419693609629</v>
      </c>
      <c r="G404" s="56"/>
    </row>
    <row r="405" spans="1:7" ht="15.75">
      <c r="A405" s="100" t="s">
        <v>8</v>
      </c>
      <c r="B405" s="70" t="s">
        <v>340</v>
      </c>
      <c r="C405" s="71">
        <v>800</v>
      </c>
      <c r="D405" s="127">
        <f>SUM(D406)</f>
        <v>304.35000000000002</v>
      </c>
      <c r="E405" s="128">
        <f>E406</f>
        <v>205.3</v>
      </c>
      <c r="F405" s="82">
        <f t="shared" si="19"/>
        <v>67.455232462625276</v>
      </c>
      <c r="G405" s="61"/>
    </row>
    <row r="406" spans="1:7" ht="15.75">
      <c r="A406" s="100" t="s">
        <v>43</v>
      </c>
      <c r="B406" s="70" t="s">
        <v>340</v>
      </c>
      <c r="C406" s="71">
        <v>850</v>
      </c>
      <c r="D406" s="127">
        <v>304.35000000000002</v>
      </c>
      <c r="E406" s="128">
        <f>0.28+17.22+187.8</f>
        <v>205.3</v>
      </c>
      <c r="F406" s="82">
        <f t="shared" si="19"/>
        <v>67.455232462625276</v>
      </c>
      <c r="G406" s="61"/>
    </row>
    <row r="407" spans="1:7" ht="15.75">
      <c r="A407" s="69" t="s">
        <v>333</v>
      </c>
      <c r="B407" s="70" t="s">
        <v>341</v>
      </c>
      <c r="C407" s="98"/>
      <c r="D407" s="127">
        <f>SUM(D408,D424,D428)</f>
        <v>35660.47</v>
      </c>
      <c r="E407" s="128">
        <f>E408+E424+E428</f>
        <v>35660.42</v>
      </c>
      <c r="F407" s="82">
        <f t="shared" si="19"/>
        <v>99.999859788724038</v>
      </c>
      <c r="G407" s="56"/>
    </row>
    <row r="408" spans="1:7" ht="31.5">
      <c r="A408" s="72" t="s">
        <v>478</v>
      </c>
      <c r="B408" s="70" t="s">
        <v>342</v>
      </c>
      <c r="C408" s="98"/>
      <c r="D408" s="127">
        <f>SUM(D409,,D412,D415,D418,D421)</f>
        <v>17963.79</v>
      </c>
      <c r="E408" s="128">
        <f>E409+E412+E415+E418+E421</f>
        <v>17963.760000000002</v>
      </c>
      <c r="F408" s="82">
        <f t="shared" si="19"/>
        <v>99.999832997379741</v>
      </c>
      <c r="G408" s="56"/>
    </row>
    <row r="409" spans="1:7" ht="15.75">
      <c r="A409" s="89" t="s">
        <v>481</v>
      </c>
      <c r="B409" s="70" t="s">
        <v>482</v>
      </c>
      <c r="C409" s="71"/>
      <c r="D409" s="127">
        <f>SUM(D410)</f>
        <v>831.59</v>
      </c>
      <c r="E409" s="128">
        <v>831.59</v>
      </c>
      <c r="F409" s="82">
        <f t="shared" si="19"/>
        <v>100</v>
      </c>
      <c r="G409" s="61"/>
    </row>
    <row r="410" spans="1:7" ht="31.5">
      <c r="A410" s="72" t="s">
        <v>226</v>
      </c>
      <c r="B410" s="70" t="s">
        <v>482</v>
      </c>
      <c r="C410" s="71">
        <v>200</v>
      </c>
      <c r="D410" s="127">
        <f>SUM(D411)</f>
        <v>831.59</v>
      </c>
      <c r="E410" s="128">
        <v>831.59</v>
      </c>
      <c r="F410" s="82">
        <f t="shared" si="19"/>
        <v>100</v>
      </c>
      <c r="G410" s="61"/>
    </row>
    <row r="411" spans="1:7" ht="31.5">
      <c r="A411" s="72" t="s">
        <v>15</v>
      </c>
      <c r="B411" s="70" t="s">
        <v>482</v>
      </c>
      <c r="C411" s="71">
        <v>240</v>
      </c>
      <c r="D411" s="127">
        <v>831.59</v>
      </c>
      <c r="E411" s="128">
        <v>831.58</v>
      </c>
      <c r="F411" s="82">
        <f t="shared" si="19"/>
        <v>99.998797484337231</v>
      </c>
      <c r="G411" s="61"/>
    </row>
    <row r="412" spans="1:7" ht="34.5" customHeight="1">
      <c r="A412" s="101" t="s">
        <v>649</v>
      </c>
      <c r="B412" s="70" t="s">
        <v>561</v>
      </c>
      <c r="C412" s="71"/>
      <c r="D412" s="127">
        <f>SUM(D413)</f>
        <v>12995.75</v>
      </c>
      <c r="E412" s="128">
        <v>12995.74</v>
      </c>
      <c r="F412" s="82">
        <f t="shared" si="19"/>
        <v>99.999923051766928</v>
      </c>
      <c r="G412" s="61"/>
    </row>
    <row r="413" spans="1:7" ht="31.5">
      <c r="A413" s="80" t="s">
        <v>226</v>
      </c>
      <c r="B413" s="70" t="s">
        <v>561</v>
      </c>
      <c r="C413" s="71">
        <v>200</v>
      </c>
      <c r="D413" s="127">
        <f>SUM(D414)</f>
        <v>12995.75</v>
      </c>
      <c r="E413" s="128">
        <v>12995.74</v>
      </c>
      <c r="F413" s="82">
        <f t="shared" si="19"/>
        <v>99.999923051766928</v>
      </c>
      <c r="G413" s="61"/>
    </row>
    <row r="414" spans="1:7" ht="31.5">
      <c r="A414" s="80" t="s">
        <v>15</v>
      </c>
      <c r="B414" s="70" t="s">
        <v>561</v>
      </c>
      <c r="C414" s="71">
        <v>240</v>
      </c>
      <c r="D414" s="127">
        <v>12995.75</v>
      </c>
      <c r="E414" s="128">
        <v>12995.74</v>
      </c>
      <c r="F414" s="82">
        <f t="shared" si="19"/>
        <v>99.999923051766928</v>
      </c>
      <c r="G414" s="61"/>
    </row>
    <row r="415" spans="1:7" ht="102" customHeight="1">
      <c r="A415" s="80" t="s">
        <v>639</v>
      </c>
      <c r="B415" s="70" t="s">
        <v>642</v>
      </c>
      <c r="C415" s="71"/>
      <c r="D415" s="127">
        <f>SUM(D416)</f>
        <v>172</v>
      </c>
      <c r="E415" s="128">
        <v>172</v>
      </c>
      <c r="F415" s="82">
        <f t="shared" si="19"/>
        <v>100</v>
      </c>
      <c r="G415" s="61"/>
    </row>
    <row r="416" spans="1:7" ht="31.5">
      <c r="A416" s="72" t="s">
        <v>226</v>
      </c>
      <c r="B416" s="70" t="s">
        <v>642</v>
      </c>
      <c r="C416" s="71">
        <v>200</v>
      </c>
      <c r="D416" s="127">
        <f>SUM(D417)</f>
        <v>172</v>
      </c>
      <c r="E416" s="128">
        <v>172</v>
      </c>
      <c r="F416" s="82">
        <f t="shared" ref="F416:F431" si="22">E416/D416*100</f>
        <v>100</v>
      </c>
      <c r="G416" s="61"/>
    </row>
    <row r="417" spans="1:7" ht="31.5">
      <c r="A417" s="72" t="s">
        <v>15</v>
      </c>
      <c r="B417" s="70" t="s">
        <v>642</v>
      </c>
      <c r="C417" s="71">
        <v>240</v>
      </c>
      <c r="D417" s="127">
        <v>172</v>
      </c>
      <c r="E417" s="128">
        <v>172</v>
      </c>
      <c r="F417" s="82">
        <f t="shared" si="22"/>
        <v>100</v>
      </c>
      <c r="G417" s="61"/>
    </row>
    <row r="418" spans="1:7" ht="15.75">
      <c r="A418" s="72" t="s">
        <v>640</v>
      </c>
      <c r="B418" s="70" t="s">
        <v>643</v>
      </c>
      <c r="C418" s="71"/>
      <c r="D418" s="131">
        <f>SUM(D419)</f>
        <v>303.86</v>
      </c>
      <c r="E418" s="128">
        <f>E419</f>
        <v>303.85000000000002</v>
      </c>
      <c r="F418" s="82">
        <f t="shared" si="22"/>
        <v>99.996709010728623</v>
      </c>
      <c r="G418" s="61"/>
    </row>
    <row r="419" spans="1:7" ht="31.5">
      <c r="A419" s="72" t="s">
        <v>226</v>
      </c>
      <c r="B419" s="70" t="s">
        <v>643</v>
      </c>
      <c r="C419" s="71">
        <v>200</v>
      </c>
      <c r="D419" s="127">
        <f>SUM(D420)</f>
        <v>303.86</v>
      </c>
      <c r="E419" s="128">
        <f>E420</f>
        <v>303.85000000000002</v>
      </c>
      <c r="F419" s="82">
        <f t="shared" si="22"/>
        <v>99.996709010728623</v>
      </c>
      <c r="G419" s="61"/>
    </row>
    <row r="420" spans="1:7" ht="31.5">
      <c r="A420" s="72" t="s">
        <v>15</v>
      </c>
      <c r="B420" s="70" t="s">
        <v>643</v>
      </c>
      <c r="C420" s="71">
        <v>240</v>
      </c>
      <c r="D420" s="127">
        <v>303.86</v>
      </c>
      <c r="E420" s="128">
        <v>303.85000000000002</v>
      </c>
      <c r="F420" s="82">
        <f t="shared" si="22"/>
        <v>99.996709010728623</v>
      </c>
      <c r="G420" s="61"/>
    </row>
    <row r="421" spans="1:7" ht="15.75">
      <c r="A421" s="72" t="s">
        <v>641</v>
      </c>
      <c r="B421" s="70" t="s">
        <v>644</v>
      </c>
      <c r="C421" s="71"/>
      <c r="D421" s="131">
        <f>SUM(D422)</f>
        <v>3660.59</v>
      </c>
      <c r="E421" s="128">
        <f>E422</f>
        <v>3660.58</v>
      </c>
      <c r="F421" s="82">
        <f t="shared" si="22"/>
        <v>99.999726819993498</v>
      </c>
      <c r="G421" s="61"/>
    </row>
    <row r="422" spans="1:7" ht="31.5">
      <c r="A422" s="72" t="s">
        <v>226</v>
      </c>
      <c r="B422" s="70" t="s">
        <v>644</v>
      </c>
      <c r="C422" s="71">
        <v>200</v>
      </c>
      <c r="D422" s="127">
        <f>SUM(D423)</f>
        <v>3660.59</v>
      </c>
      <c r="E422" s="128">
        <f>E423</f>
        <v>3660.58</v>
      </c>
      <c r="F422" s="82">
        <f t="shared" si="22"/>
        <v>99.999726819993498</v>
      </c>
      <c r="G422" s="61"/>
    </row>
    <row r="423" spans="1:7" ht="31.5">
      <c r="A423" s="72" t="s">
        <v>15</v>
      </c>
      <c r="B423" s="70" t="s">
        <v>644</v>
      </c>
      <c r="C423" s="71">
        <v>240</v>
      </c>
      <c r="D423" s="127">
        <v>3660.59</v>
      </c>
      <c r="E423" s="128">
        <v>3660.58</v>
      </c>
      <c r="F423" s="82">
        <f t="shared" si="22"/>
        <v>99.999726819993498</v>
      </c>
      <c r="G423" s="61"/>
    </row>
    <row r="424" spans="1:7" ht="15.75">
      <c r="A424" s="72" t="s">
        <v>515</v>
      </c>
      <c r="B424" s="74" t="s">
        <v>514</v>
      </c>
      <c r="C424" s="71"/>
      <c r="D424" s="127">
        <f>SUM(D425)</f>
        <v>9159.18</v>
      </c>
      <c r="E424" s="128">
        <f>E425</f>
        <v>9159.16</v>
      </c>
      <c r="F424" s="82">
        <f t="shared" si="22"/>
        <v>99.999781639841117</v>
      </c>
      <c r="G424" s="61"/>
    </row>
    <row r="425" spans="1:7" ht="15.75">
      <c r="A425" s="72" t="s">
        <v>513</v>
      </c>
      <c r="B425" s="74" t="s">
        <v>516</v>
      </c>
      <c r="C425" s="71"/>
      <c r="D425" s="127">
        <f>SUM(D426)</f>
        <v>9159.18</v>
      </c>
      <c r="E425" s="128">
        <f>E426</f>
        <v>9159.16</v>
      </c>
      <c r="F425" s="82">
        <f t="shared" si="22"/>
        <v>99.999781639841117</v>
      </c>
      <c r="G425" s="61"/>
    </row>
    <row r="426" spans="1:7" ht="31.5">
      <c r="A426" s="72" t="s">
        <v>226</v>
      </c>
      <c r="B426" s="74" t="s">
        <v>516</v>
      </c>
      <c r="C426" s="71">
        <v>200</v>
      </c>
      <c r="D426" s="127">
        <f>SUM(D427)</f>
        <v>9159.18</v>
      </c>
      <c r="E426" s="128">
        <f>E427</f>
        <v>9159.16</v>
      </c>
      <c r="F426" s="82">
        <f t="shared" si="22"/>
        <v>99.999781639841117</v>
      </c>
      <c r="G426" s="61"/>
    </row>
    <row r="427" spans="1:7" ht="31.5">
      <c r="A427" s="72" t="s">
        <v>15</v>
      </c>
      <c r="B427" s="74" t="s">
        <v>516</v>
      </c>
      <c r="C427" s="71">
        <v>240</v>
      </c>
      <c r="D427" s="127">
        <v>9159.18</v>
      </c>
      <c r="E427" s="128">
        <v>9159.16</v>
      </c>
      <c r="F427" s="82">
        <f t="shared" si="22"/>
        <v>99.999781639841117</v>
      </c>
      <c r="G427" s="61"/>
    </row>
    <row r="428" spans="1:7" ht="31.5">
      <c r="A428" s="72" t="s">
        <v>343</v>
      </c>
      <c r="B428" s="74" t="s">
        <v>479</v>
      </c>
      <c r="C428" s="71"/>
      <c r="D428" s="127">
        <f>SUM(D429)</f>
        <v>8537.5</v>
      </c>
      <c r="E428" s="128">
        <f>E429</f>
        <v>8537.5</v>
      </c>
      <c r="F428" s="82">
        <f t="shared" si="22"/>
        <v>100</v>
      </c>
      <c r="G428" s="56"/>
    </row>
    <row r="429" spans="1:7" ht="47.25">
      <c r="A429" s="72" t="s">
        <v>263</v>
      </c>
      <c r="B429" s="74" t="s">
        <v>480</v>
      </c>
      <c r="C429" s="71"/>
      <c r="D429" s="127">
        <f>SUM(D430)</f>
        <v>8537.5</v>
      </c>
      <c r="E429" s="128">
        <f>E430</f>
        <v>8537.5</v>
      </c>
      <c r="F429" s="82">
        <f t="shared" si="22"/>
        <v>100</v>
      </c>
      <c r="G429" s="56"/>
    </row>
    <row r="430" spans="1:7" ht="31.5">
      <c r="A430" s="72" t="s">
        <v>226</v>
      </c>
      <c r="B430" s="74" t="s">
        <v>480</v>
      </c>
      <c r="C430" s="71">
        <v>200</v>
      </c>
      <c r="D430" s="127">
        <f>SUM(D431)</f>
        <v>8537.5</v>
      </c>
      <c r="E430" s="128">
        <f>E431</f>
        <v>8537.5</v>
      </c>
      <c r="F430" s="82">
        <f t="shared" si="22"/>
        <v>100</v>
      </c>
      <c r="G430" s="56"/>
    </row>
    <row r="431" spans="1:7" ht="31.5">
      <c r="A431" s="72" t="s">
        <v>15</v>
      </c>
      <c r="B431" s="74" t="s">
        <v>480</v>
      </c>
      <c r="C431" s="71">
        <v>240</v>
      </c>
      <c r="D431" s="127">
        <v>8537.5</v>
      </c>
      <c r="E431" s="128">
        <v>8537.5</v>
      </c>
      <c r="F431" s="82">
        <f t="shared" si="22"/>
        <v>100</v>
      </c>
      <c r="G431" s="56"/>
    </row>
    <row r="432" spans="1:7" ht="31.5">
      <c r="A432" s="122" t="s">
        <v>694</v>
      </c>
      <c r="B432" s="66" t="s">
        <v>110</v>
      </c>
      <c r="C432" s="67"/>
      <c r="D432" s="118">
        <f>SUM(D433,D459,D490)</f>
        <v>287310.31</v>
      </c>
      <c r="E432" s="126">
        <v>285999.23</v>
      </c>
      <c r="F432" s="171">
        <f t="shared" ref="F432:F495" si="23">E432/D432*100</f>
        <v>99.543671092067669</v>
      </c>
      <c r="G432" s="56"/>
    </row>
    <row r="433" spans="1:7" ht="15.75">
      <c r="A433" s="103" t="s">
        <v>570</v>
      </c>
      <c r="B433" s="70" t="s">
        <v>571</v>
      </c>
      <c r="C433" s="67"/>
      <c r="D433" s="127">
        <f>SUM(D434,D448,D455)</f>
        <v>97117.68</v>
      </c>
      <c r="E433" s="125">
        <f>E434+E448+E455</f>
        <v>97117.65</v>
      </c>
      <c r="F433" s="82">
        <f t="shared" si="23"/>
        <v>99.999969109641</v>
      </c>
      <c r="G433" s="61"/>
    </row>
    <row r="434" spans="1:7" ht="31.5">
      <c r="A434" s="104" t="s">
        <v>578</v>
      </c>
      <c r="B434" s="70" t="s">
        <v>581</v>
      </c>
      <c r="C434" s="67"/>
      <c r="D434" s="127">
        <f>SUM(D435,D438,D442,D445)</f>
        <v>53075.45</v>
      </c>
      <c r="E434" s="125">
        <f>E435+E438+E442+E445</f>
        <v>53075.43</v>
      </c>
      <c r="F434" s="82">
        <f t="shared" si="23"/>
        <v>99.999962317794768</v>
      </c>
      <c r="G434" s="61"/>
    </row>
    <row r="435" spans="1:7" ht="15.75">
      <c r="A435" s="103" t="s">
        <v>579</v>
      </c>
      <c r="B435" s="70" t="s">
        <v>582</v>
      </c>
      <c r="C435" s="67"/>
      <c r="D435" s="127">
        <f>SUM(D436)</f>
        <v>25559.19</v>
      </c>
      <c r="E435" s="125">
        <f>E436</f>
        <v>25559.18</v>
      </c>
      <c r="F435" s="82">
        <f t="shared" si="23"/>
        <v>99.99996087512946</v>
      </c>
      <c r="G435" s="61"/>
    </row>
    <row r="436" spans="1:7" ht="31.5">
      <c r="A436" s="80" t="s">
        <v>226</v>
      </c>
      <c r="B436" s="70" t="s">
        <v>582</v>
      </c>
      <c r="C436" s="105">
        <v>200</v>
      </c>
      <c r="D436" s="127">
        <f>SUM(D437)</f>
        <v>25559.19</v>
      </c>
      <c r="E436" s="125">
        <f>E437</f>
        <v>25559.18</v>
      </c>
      <c r="F436" s="82">
        <f t="shared" si="23"/>
        <v>99.99996087512946</v>
      </c>
      <c r="G436" s="61"/>
    </row>
    <row r="437" spans="1:7" ht="31.5">
      <c r="A437" s="80" t="s">
        <v>15</v>
      </c>
      <c r="B437" s="70" t="s">
        <v>582</v>
      </c>
      <c r="C437" s="105">
        <v>240</v>
      </c>
      <c r="D437" s="127">
        <v>25559.19</v>
      </c>
      <c r="E437" s="125">
        <v>25559.18</v>
      </c>
      <c r="F437" s="82">
        <f t="shared" si="23"/>
        <v>99.99996087512946</v>
      </c>
      <c r="G437" s="61"/>
    </row>
    <row r="438" spans="1:7" ht="15.75">
      <c r="A438" s="76" t="s">
        <v>390</v>
      </c>
      <c r="B438" s="70" t="s">
        <v>583</v>
      </c>
      <c r="C438" s="105"/>
      <c r="D438" s="127">
        <f>SUM(D439)</f>
        <v>26611.26</v>
      </c>
      <c r="E438" s="125">
        <f>E439</f>
        <v>26611.25</v>
      </c>
      <c r="F438" s="82">
        <f t="shared" si="23"/>
        <v>99.999962421922149</v>
      </c>
      <c r="G438" s="61"/>
    </row>
    <row r="439" spans="1:7" ht="31.5">
      <c r="A439" s="76" t="s">
        <v>27</v>
      </c>
      <c r="B439" s="70" t="s">
        <v>583</v>
      </c>
      <c r="C439" s="105">
        <v>600</v>
      </c>
      <c r="D439" s="127">
        <f>SUM(D440,D441)</f>
        <v>26611.26</v>
      </c>
      <c r="E439" s="125">
        <f>E440+E441</f>
        <v>26611.25</v>
      </c>
      <c r="F439" s="82">
        <f t="shared" si="23"/>
        <v>99.999962421922149</v>
      </c>
      <c r="G439" s="61"/>
    </row>
    <row r="440" spans="1:7" ht="15.75">
      <c r="A440" s="76" t="s">
        <v>46</v>
      </c>
      <c r="B440" s="70" t="s">
        <v>583</v>
      </c>
      <c r="C440" s="105">
        <v>610</v>
      </c>
      <c r="D440" s="127">
        <v>26477.26</v>
      </c>
      <c r="E440" s="125">
        <v>26477.25</v>
      </c>
      <c r="F440" s="82">
        <f t="shared" si="23"/>
        <v>99.999962231741506</v>
      </c>
      <c r="G440" s="61"/>
    </row>
    <row r="441" spans="1:7" ht="15.75">
      <c r="A441" s="81" t="s">
        <v>28</v>
      </c>
      <c r="B441" s="70" t="s">
        <v>583</v>
      </c>
      <c r="C441" s="68">
        <v>620</v>
      </c>
      <c r="D441" s="127">
        <v>134</v>
      </c>
      <c r="E441" s="125">
        <v>134</v>
      </c>
      <c r="F441" s="82">
        <f t="shared" si="23"/>
        <v>100</v>
      </c>
      <c r="G441" s="61"/>
    </row>
    <row r="442" spans="1:7" ht="31.5">
      <c r="A442" s="103" t="s">
        <v>631</v>
      </c>
      <c r="B442" s="70" t="s">
        <v>585</v>
      </c>
      <c r="C442" s="67"/>
      <c r="D442" s="127">
        <f>SUM(D443)</f>
        <v>427.5</v>
      </c>
      <c r="E442" s="125">
        <v>427.5</v>
      </c>
      <c r="F442" s="82">
        <f t="shared" si="23"/>
        <v>100</v>
      </c>
      <c r="G442" s="61"/>
    </row>
    <row r="443" spans="1:7" ht="31.5">
      <c r="A443" s="80" t="s">
        <v>226</v>
      </c>
      <c r="B443" s="70" t="s">
        <v>585</v>
      </c>
      <c r="C443" s="105">
        <v>200</v>
      </c>
      <c r="D443" s="127">
        <f>SUM(D444)</f>
        <v>427.5</v>
      </c>
      <c r="E443" s="125">
        <v>427.5</v>
      </c>
      <c r="F443" s="82">
        <f t="shared" si="23"/>
        <v>100</v>
      </c>
      <c r="G443" s="61"/>
    </row>
    <row r="444" spans="1:7" ht="31.5">
      <c r="A444" s="80" t="s">
        <v>15</v>
      </c>
      <c r="B444" s="70" t="s">
        <v>585</v>
      </c>
      <c r="C444" s="105">
        <v>240</v>
      </c>
      <c r="D444" s="127">
        <v>427.5</v>
      </c>
      <c r="E444" s="125">
        <v>427.5</v>
      </c>
      <c r="F444" s="82">
        <f t="shared" si="23"/>
        <v>100</v>
      </c>
      <c r="G444" s="61"/>
    </row>
    <row r="445" spans="1:7" ht="33.75" customHeight="1">
      <c r="A445" s="76" t="s">
        <v>629</v>
      </c>
      <c r="B445" s="70" t="s">
        <v>630</v>
      </c>
      <c r="C445" s="105"/>
      <c r="D445" s="127">
        <f>SUM(D446)</f>
        <v>477.5</v>
      </c>
      <c r="E445" s="136">
        <v>477.5</v>
      </c>
      <c r="F445" s="82">
        <f t="shared" si="23"/>
        <v>100</v>
      </c>
    </row>
    <row r="446" spans="1:7" ht="33.75" customHeight="1">
      <c r="A446" s="80" t="s">
        <v>226</v>
      </c>
      <c r="B446" s="70" t="s">
        <v>630</v>
      </c>
      <c r="C446" s="105">
        <v>200</v>
      </c>
      <c r="D446" s="127">
        <f>SUM(D447)</f>
        <v>477.5</v>
      </c>
      <c r="E446" s="136">
        <v>477.5</v>
      </c>
      <c r="F446" s="82">
        <f t="shared" si="23"/>
        <v>100</v>
      </c>
    </row>
    <row r="447" spans="1:7" ht="33.75" customHeight="1">
      <c r="A447" s="80" t="s">
        <v>15</v>
      </c>
      <c r="B447" s="70" t="s">
        <v>630</v>
      </c>
      <c r="C447" s="105">
        <v>240</v>
      </c>
      <c r="D447" s="127">
        <v>477.5</v>
      </c>
      <c r="E447" s="136">
        <v>477.5</v>
      </c>
      <c r="F447" s="82">
        <f t="shared" si="23"/>
        <v>100</v>
      </c>
    </row>
    <row r="448" spans="1:7" ht="31.5">
      <c r="A448" s="104" t="s">
        <v>572</v>
      </c>
      <c r="B448" s="70" t="s">
        <v>573</v>
      </c>
      <c r="C448" s="67"/>
      <c r="D448" s="127">
        <f>SUM(D449,D452)</f>
        <v>34042.230000000003</v>
      </c>
      <c r="E448" s="125">
        <v>34042.22</v>
      </c>
      <c r="F448" s="82">
        <f t="shared" si="23"/>
        <v>99.999970624721115</v>
      </c>
      <c r="G448" s="61"/>
    </row>
    <row r="449" spans="1:7" ht="33.75" customHeight="1">
      <c r="A449" s="104" t="s">
        <v>626</v>
      </c>
      <c r="B449" s="70" t="s">
        <v>627</v>
      </c>
      <c r="C449" s="67"/>
      <c r="D449" s="127">
        <f>SUM(D450)</f>
        <v>3103.67</v>
      </c>
      <c r="E449" s="136">
        <f>E450</f>
        <v>3103.66</v>
      </c>
      <c r="F449" s="82">
        <f t="shared" si="23"/>
        <v>99.999677800797116</v>
      </c>
    </row>
    <row r="450" spans="1:7" ht="33.75" customHeight="1">
      <c r="A450" s="72" t="s">
        <v>226</v>
      </c>
      <c r="B450" s="70" t="s">
        <v>627</v>
      </c>
      <c r="C450" s="105">
        <v>200</v>
      </c>
      <c r="D450" s="127">
        <f>SUM(D451)</f>
        <v>3103.67</v>
      </c>
      <c r="E450" s="136">
        <f>E451</f>
        <v>3103.66</v>
      </c>
      <c r="F450" s="82">
        <f t="shared" si="23"/>
        <v>99.999677800797116</v>
      </c>
    </row>
    <row r="451" spans="1:7" ht="33.75" customHeight="1">
      <c r="A451" s="72" t="s">
        <v>15</v>
      </c>
      <c r="B451" s="70" t="s">
        <v>627</v>
      </c>
      <c r="C451" s="105">
        <v>240</v>
      </c>
      <c r="D451" s="127">
        <v>3103.67</v>
      </c>
      <c r="E451" s="136">
        <v>3103.66</v>
      </c>
      <c r="F451" s="82">
        <f t="shared" si="23"/>
        <v>99.999677800797116</v>
      </c>
    </row>
    <row r="452" spans="1:7" ht="15.75">
      <c r="A452" s="72" t="s">
        <v>612</v>
      </c>
      <c r="B452" s="70" t="s">
        <v>613</v>
      </c>
      <c r="C452" s="105"/>
      <c r="D452" s="127">
        <f>SUM(D453)</f>
        <v>30938.560000000001</v>
      </c>
      <c r="E452" s="125">
        <f>E453</f>
        <v>30938.55</v>
      </c>
      <c r="F452" s="82">
        <f t="shared" si="23"/>
        <v>99.999967677875105</v>
      </c>
      <c r="G452" s="61"/>
    </row>
    <row r="453" spans="1:7" ht="31.5">
      <c r="A453" s="72" t="s">
        <v>226</v>
      </c>
      <c r="B453" s="70" t="s">
        <v>613</v>
      </c>
      <c r="C453" s="105">
        <v>200</v>
      </c>
      <c r="D453" s="127">
        <f>SUM(D454)</f>
        <v>30938.560000000001</v>
      </c>
      <c r="E453" s="125">
        <f>E454</f>
        <v>30938.55</v>
      </c>
      <c r="F453" s="82">
        <f t="shared" si="23"/>
        <v>99.999967677875105</v>
      </c>
      <c r="G453" s="61"/>
    </row>
    <row r="454" spans="1:7" ht="31.5">
      <c r="A454" s="72" t="s">
        <v>15</v>
      </c>
      <c r="B454" s="70" t="s">
        <v>613</v>
      </c>
      <c r="C454" s="105">
        <v>240</v>
      </c>
      <c r="D454" s="127">
        <v>30938.560000000001</v>
      </c>
      <c r="E454" s="125">
        <v>30938.55</v>
      </c>
      <c r="F454" s="82">
        <f t="shared" si="23"/>
        <v>99.999967677875105</v>
      </c>
      <c r="G454" s="61"/>
    </row>
    <row r="455" spans="1:7" s="143" customFormat="1" ht="15.75">
      <c r="A455" s="76" t="s">
        <v>580</v>
      </c>
      <c r="B455" s="140" t="s">
        <v>584</v>
      </c>
      <c r="C455" s="105"/>
      <c r="D455" s="131">
        <f>SUM(D456)</f>
        <v>10000</v>
      </c>
      <c r="E455" s="125">
        <v>10000</v>
      </c>
      <c r="F455" s="82">
        <f t="shared" si="23"/>
        <v>100</v>
      </c>
      <c r="G455" s="63"/>
    </row>
    <row r="456" spans="1:7" s="143" customFormat="1" ht="31.5">
      <c r="A456" s="76" t="s">
        <v>593</v>
      </c>
      <c r="B456" s="140" t="s">
        <v>688</v>
      </c>
      <c r="C456" s="105"/>
      <c r="D456" s="131">
        <f>SUM(D457)</f>
        <v>10000</v>
      </c>
      <c r="E456" s="125">
        <v>10000</v>
      </c>
      <c r="F456" s="82">
        <f t="shared" si="23"/>
        <v>100</v>
      </c>
      <c r="G456" s="63"/>
    </row>
    <row r="457" spans="1:7" s="143" customFormat="1" ht="31.5">
      <c r="A457" s="76" t="s">
        <v>27</v>
      </c>
      <c r="B457" s="140" t="s">
        <v>688</v>
      </c>
      <c r="C457" s="105">
        <v>600</v>
      </c>
      <c r="D457" s="131">
        <f>SUM(D458)</f>
        <v>10000</v>
      </c>
      <c r="E457" s="125">
        <v>10000</v>
      </c>
      <c r="F457" s="82">
        <f t="shared" si="23"/>
        <v>100</v>
      </c>
      <c r="G457" s="63"/>
    </row>
    <row r="458" spans="1:7" s="143" customFormat="1" ht="15.75">
      <c r="A458" s="81" t="s">
        <v>28</v>
      </c>
      <c r="B458" s="140" t="s">
        <v>688</v>
      </c>
      <c r="C458" s="68">
        <v>620</v>
      </c>
      <c r="D458" s="131">
        <v>10000</v>
      </c>
      <c r="E458" s="125">
        <v>10000</v>
      </c>
      <c r="F458" s="82">
        <f t="shared" si="23"/>
        <v>100</v>
      </c>
      <c r="G458" s="63"/>
    </row>
    <row r="459" spans="1:7" ht="15.75">
      <c r="A459" s="69" t="s">
        <v>483</v>
      </c>
      <c r="B459" s="70" t="s">
        <v>484</v>
      </c>
      <c r="C459" s="68"/>
      <c r="D459" s="127">
        <f>SUM(D460,D470,D474)</f>
        <v>146467.16999999998</v>
      </c>
      <c r="E459" s="125">
        <f>E460+E470+E474</f>
        <v>145219.53</v>
      </c>
      <c r="F459" s="82">
        <f t="shared" si="23"/>
        <v>99.148177711087072</v>
      </c>
      <c r="G459" s="56"/>
    </row>
    <row r="460" spans="1:7" ht="31.5">
      <c r="A460" s="84" t="s">
        <v>485</v>
      </c>
      <c r="B460" s="70" t="s">
        <v>486</v>
      </c>
      <c r="C460" s="68"/>
      <c r="D460" s="127">
        <f>SUM(D461,D464,D467,)</f>
        <v>92621.47</v>
      </c>
      <c r="E460" s="125">
        <f>E461+E464+E467</f>
        <v>92111.19</v>
      </c>
      <c r="F460" s="82">
        <f t="shared" si="23"/>
        <v>99.449069422024934</v>
      </c>
      <c r="G460" s="56"/>
    </row>
    <row r="461" spans="1:7" ht="15.75">
      <c r="A461" s="81" t="s">
        <v>488</v>
      </c>
      <c r="B461" s="70" t="s">
        <v>489</v>
      </c>
      <c r="C461" s="71"/>
      <c r="D461" s="127">
        <f>SUM(D462)</f>
        <v>6895</v>
      </c>
      <c r="E461" s="128">
        <f>E462</f>
        <v>6384.73</v>
      </c>
      <c r="F461" s="82">
        <f t="shared" si="23"/>
        <v>92.599419869470623</v>
      </c>
      <c r="G461" s="56"/>
    </row>
    <row r="462" spans="1:7" ht="31.5">
      <c r="A462" s="72" t="s">
        <v>226</v>
      </c>
      <c r="B462" s="70" t="s">
        <v>489</v>
      </c>
      <c r="C462" s="71">
        <v>200</v>
      </c>
      <c r="D462" s="127">
        <f>SUM(D463)</f>
        <v>6895</v>
      </c>
      <c r="E462" s="128">
        <f>E463</f>
        <v>6384.73</v>
      </c>
      <c r="F462" s="82">
        <f t="shared" si="23"/>
        <v>92.599419869470623</v>
      </c>
      <c r="G462" s="56"/>
    </row>
    <row r="463" spans="1:7" ht="31.5">
      <c r="A463" s="72" t="s">
        <v>15</v>
      </c>
      <c r="B463" s="70" t="s">
        <v>489</v>
      </c>
      <c r="C463" s="71">
        <v>240</v>
      </c>
      <c r="D463" s="127">
        <v>6895</v>
      </c>
      <c r="E463" s="128">
        <v>6384.73</v>
      </c>
      <c r="F463" s="82">
        <f t="shared" si="23"/>
        <v>92.599419869470623</v>
      </c>
      <c r="G463" s="56"/>
    </row>
    <row r="464" spans="1:7" ht="31.5">
      <c r="A464" s="72" t="s">
        <v>614</v>
      </c>
      <c r="B464" s="70" t="s">
        <v>615</v>
      </c>
      <c r="C464" s="71"/>
      <c r="D464" s="127">
        <f>SUM(D465)</f>
        <v>871.5</v>
      </c>
      <c r="E464" s="128">
        <v>871.5</v>
      </c>
      <c r="F464" s="82">
        <f t="shared" si="23"/>
        <v>100</v>
      </c>
      <c r="G464" s="61"/>
    </row>
    <row r="465" spans="1:7" ht="31.5">
      <c r="A465" s="72" t="s">
        <v>226</v>
      </c>
      <c r="B465" s="70" t="s">
        <v>615</v>
      </c>
      <c r="C465" s="71">
        <v>200</v>
      </c>
      <c r="D465" s="127">
        <f>SUM(D466)</f>
        <v>871.5</v>
      </c>
      <c r="E465" s="128">
        <v>871.5</v>
      </c>
      <c r="F465" s="82">
        <f t="shared" si="23"/>
        <v>100</v>
      </c>
      <c r="G465" s="61"/>
    </row>
    <row r="466" spans="1:7" ht="31.5">
      <c r="A466" s="72" t="s">
        <v>15</v>
      </c>
      <c r="B466" s="70" t="s">
        <v>615</v>
      </c>
      <c r="C466" s="71">
        <v>240</v>
      </c>
      <c r="D466" s="127">
        <v>871.5</v>
      </c>
      <c r="E466" s="128">
        <v>871.5</v>
      </c>
      <c r="F466" s="82">
        <f t="shared" si="23"/>
        <v>100</v>
      </c>
      <c r="G466" s="61"/>
    </row>
    <row r="467" spans="1:7" ht="31.5">
      <c r="A467" s="106" t="s">
        <v>111</v>
      </c>
      <c r="B467" s="70" t="s">
        <v>487</v>
      </c>
      <c r="C467" s="68"/>
      <c r="D467" s="127">
        <f>SUM(D468)</f>
        <v>84854.97</v>
      </c>
      <c r="E467" s="128">
        <f>E468</f>
        <v>84854.96</v>
      </c>
      <c r="F467" s="82">
        <f t="shared" si="23"/>
        <v>99.999988215186463</v>
      </c>
      <c r="G467" s="61"/>
    </row>
    <row r="468" spans="1:7" ht="31.5">
      <c r="A468" s="81" t="s">
        <v>27</v>
      </c>
      <c r="B468" s="70" t="s">
        <v>487</v>
      </c>
      <c r="C468" s="71">
        <v>600</v>
      </c>
      <c r="D468" s="127">
        <f>SUM(D469)</f>
        <v>84854.97</v>
      </c>
      <c r="E468" s="128">
        <f>E469</f>
        <v>84854.96</v>
      </c>
      <c r="F468" s="82">
        <f t="shared" si="23"/>
        <v>99.999988215186463</v>
      </c>
      <c r="G468" s="61"/>
    </row>
    <row r="469" spans="1:7" ht="15.75">
      <c r="A469" s="81" t="s">
        <v>46</v>
      </c>
      <c r="B469" s="70" t="s">
        <v>487</v>
      </c>
      <c r="C469" s="71">
        <v>610</v>
      </c>
      <c r="D469" s="127">
        <v>84854.97</v>
      </c>
      <c r="E469" s="128">
        <v>84854.96</v>
      </c>
      <c r="F469" s="82">
        <f t="shared" si="23"/>
        <v>99.999988215186463</v>
      </c>
      <c r="G469" s="61"/>
    </row>
    <row r="470" spans="1:7" ht="31.5">
      <c r="A470" s="80" t="s">
        <v>490</v>
      </c>
      <c r="B470" s="70" t="s">
        <v>491</v>
      </c>
      <c r="C470" s="71"/>
      <c r="D470" s="127">
        <f>SUM(D471)</f>
        <v>16500</v>
      </c>
      <c r="E470" s="128">
        <f>E471</f>
        <v>15836.41</v>
      </c>
      <c r="F470" s="82">
        <f t="shared" si="23"/>
        <v>95.978242424242424</v>
      </c>
      <c r="G470" s="56"/>
    </row>
    <row r="471" spans="1:7" ht="15.75">
      <c r="A471" s="72" t="s">
        <v>492</v>
      </c>
      <c r="B471" s="70" t="s">
        <v>493</v>
      </c>
      <c r="C471" s="71"/>
      <c r="D471" s="127">
        <f>SUM(D472)</f>
        <v>16500</v>
      </c>
      <c r="E471" s="128">
        <f>E472</f>
        <v>15836.41</v>
      </c>
      <c r="F471" s="82">
        <f t="shared" si="23"/>
        <v>95.978242424242424</v>
      </c>
      <c r="G471" s="56"/>
    </row>
    <row r="472" spans="1:7" ht="31.5">
      <c r="A472" s="72" t="s">
        <v>226</v>
      </c>
      <c r="B472" s="70" t="s">
        <v>493</v>
      </c>
      <c r="C472" s="71">
        <v>200</v>
      </c>
      <c r="D472" s="127">
        <f>SUM(D473)</f>
        <v>16500</v>
      </c>
      <c r="E472" s="128">
        <f>E473</f>
        <v>15836.41</v>
      </c>
      <c r="F472" s="82">
        <f t="shared" si="23"/>
        <v>95.978242424242424</v>
      </c>
      <c r="G472" s="56"/>
    </row>
    <row r="473" spans="1:7" ht="31.5">
      <c r="A473" s="72" t="s">
        <v>15</v>
      </c>
      <c r="B473" s="70" t="s">
        <v>493</v>
      </c>
      <c r="C473" s="71">
        <v>240</v>
      </c>
      <c r="D473" s="127">
        <v>16500</v>
      </c>
      <c r="E473" s="128">
        <v>15836.41</v>
      </c>
      <c r="F473" s="82">
        <f t="shared" si="23"/>
        <v>95.978242424242424</v>
      </c>
      <c r="G473" s="56"/>
    </row>
    <row r="474" spans="1:7" ht="15.75">
      <c r="A474" s="80" t="s">
        <v>580</v>
      </c>
      <c r="B474" s="70" t="s">
        <v>586</v>
      </c>
      <c r="C474" s="71"/>
      <c r="D474" s="127">
        <f>SUM(D475,D478,D481,D484,D487)</f>
        <v>37345.699999999997</v>
      </c>
      <c r="E474" s="128">
        <v>37271.93</v>
      </c>
      <c r="F474" s="82">
        <f t="shared" si="23"/>
        <v>99.802467218448186</v>
      </c>
      <c r="G474" s="61"/>
    </row>
    <row r="475" spans="1:7" ht="31.5">
      <c r="A475" s="80" t="s">
        <v>657</v>
      </c>
      <c r="B475" s="70" t="s">
        <v>648</v>
      </c>
      <c r="C475" s="71"/>
      <c r="D475" s="127">
        <f>SUM(D476)</f>
        <v>12935.36</v>
      </c>
      <c r="E475" s="128">
        <f>E476</f>
        <v>12861.65</v>
      </c>
      <c r="F475" s="82">
        <f t="shared" si="23"/>
        <v>99.430166613066802</v>
      </c>
      <c r="G475" s="61"/>
    </row>
    <row r="476" spans="1:7" ht="31.5">
      <c r="A476" s="80" t="s">
        <v>226</v>
      </c>
      <c r="B476" s="70" t="s">
        <v>648</v>
      </c>
      <c r="C476" s="71">
        <v>200</v>
      </c>
      <c r="D476" s="127">
        <f>SUM(D477)</f>
        <v>12935.36</v>
      </c>
      <c r="E476" s="128">
        <f>E477</f>
        <v>12861.65</v>
      </c>
      <c r="F476" s="82">
        <f t="shared" si="23"/>
        <v>99.430166613066802</v>
      </c>
      <c r="G476" s="61"/>
    </row>
    <row r="477" spans="1:7" ht="31.5">
      <c r="A477" s="80" t="s">
        <v>15</v>
      </c>
      <c r="B477" s="70" t="s">
        <v>648</v>
      </c>
      <c r="C477" s="71">
        <v>240</v>
      </c>
      <c r="D477" s="127">
        <v>12935.36</v>
      </c>
      <c r="E477" s="128">
        <v>12861.65</v>
      </c>
      <c r="F477" s="82">
        <f t="shared" si="23"/>
        <v>99.430166613066802</v>
      </c>
      <c r="G477" s="61"/>
    </row>
    <row r="478" spans="1:7" ht="31.5">
      <c r="A478" s="80" t="s">
        <v>656</v>
      </c>
      <c r="B478" s="70" t="s">
        <v>655</v>
      </c>
      <c r="C478" s="71"/>
      <c r="D478" s="127">
        <f>SUM(D479)</f>
        <v>19305.05</v>
      </c>
      <c r="E478" s="133">
        <f>E479</f>
        <v>19305</v>
      </c>
      <c r="F478" s="82">
        <f t="shared" si="23"/>
        <v>99.999741000411817</v>
      </c>
      <c r="G478" s="61"/>
    </row>
    <row r="479" spans="1:7" ht="31.5">
      <c r="A479" s="80" t="s">
        <v>226</v>
      </c>
      <c r="B479" s="70" t="s">
        <v>655</v>
      </c>
      <c r="C479" s="71">
        <v>200</v>
      </c>
      <c r="D479" s="127">
        <f>SUM(D480)</f>
        <v>19305.05</v>
      </c>
      <c r="E479" s="128">
        <f>E480</f>
        <v>19305</v>
      </c>
      <c r="F479" s="82">
        <f t="shared" si="23"/>
        <v>99.999741000411817</v>
      </c>
      <c r="G479" s="61"/>
    </row>
    <row r="480" spans="1:7" ht="31.5">
      <c r="A480" s="80" t="s">
        <v>15</v>
      </c>
      <c r="B480" s="70" t="s">
        <v>655</v>
      </c>
      <c r="C480" s="71">
        <v>240</v>
      </c>
      <c r="D480" s="127">
        <v>19305.05</v>
      </c>
      <c r="E480" s="128">
        <v>19305</v>
      </c>
      <c r="F480" s="82">
        <f t="shared" si="23"/>
        <v>99.999741000411817</v>
      </c>
      <c r="G480" s="61"/>
    </row>
    <row r="481" spans="1:7" ht="46.5" customHeight="1">
      <c r="A481" s="80" t="s">
        <v>678</v>
      </c>
      <c r="B481" s="70" t="s">
        <v>616</v>
      </c>
      <c r="C481" s="71"/>
      <c r="D481" s="127">
        <f>SUM(D482)</f>
        <v>3515.63</v>
      </c>
      <c r="E481" s="128">
        <f>E482</f>
        <v>3515.62</v>
      </c>
      <c r="F481" s="82">
        <f t="shared" si="23"/>
        <v>99.999715555960094</v>
      </c>
      <c r="G481" s="61"/>
    </row>
    <row r="482" spans="1:7" ht="31.5">
      <c r="A482" s="80" t="s">
        <v>226</v>
      </c>
      <c r="B482" s="70" t="s">
        <v>616</v>
      </c>
      <c r="C482" s="71">
        <v>200</v>
      </c>
      <c r="D482" s="127">
        <f>SUM(D483)</f>
        <v>3515.63</v>
      </c>
      <c r="E482" s="128">
        <v>3515.62</v>
      </c>
      <c r="F482" s="82">
        <f t="shared" si="23"/>
        <v>99.999715555960094</v>
      </c>
      <c r="G482" s="61"/>
    </row>
    <row r="483" spans="1:7" ht="31.5">
      <c r="A483" s="80" t="s">
        <v>15</v>
      </c>
      <c r="B483" s="70" t="s">
        <v>616</v>
      </c>
      <c r="C483" s="71">
        <v>240</v>
      </c>
      <c r="D483" s="127">
        <v>3515.63</v>
      </c>
      <c r="E483" s="128">
        <v>3515.62</v>
      </c>
      <c r="F483" s="82">
        <f t="shared" si="23"/>
        <v>99.999715555960094</v>
      </c>
      <c r="G483" s="61"/>
    </row>
    <row r="484" spans="1:7" ht="47.25">
      <c r="A484" s="80" t="s">
        <v>686</v>
      </c>
      <c r="B484" s="70" t="s">
        <v>687</v>
      </c>
      <c r="C484" s="71"/>
      <c r="D484" s="127">
        <f>SUM(D485)</f>
        <v>278.08999999999997</v>
      </c>
      <c r="E484" s="128">
        <f>E485</f>
        <v>278.08999999999997</v>
      </c>
      <c r="F484" s="82">
        <f t="shared" si="23"/>
        <v>100</v>
      </c>
      <c r="G484" s="61"/>
    </row>
    <row r="485" spans="1:7" ht="31.5">
      <c r="A485" s="80" t="s">
        <v>226</v>
      </c>
      <c r="B485" s="70" t="s">
        <v>687</v>
      </c>
      <c r="C485" s="71">
        <v>200</v>
      </c>
      <c r="D485" s="127">
        <f>SUM(D486)</f>
        <v>278.08999999999997</v>
      </c>
      <c r="E485" s="128">
        <f>E486</f>
        <v>278.08999999999997</v>
      </c>
      <c r="F485" s="82">
        <f t="shared" si="23"/>
        <v>100</v>
      </c>
      <c r="G485" s="61"/>
    </row>
    <row r="486" spans="1:7" ht="31.5">
      <c r="A486" s="80" t="s">
        <v>15</v>
      </c>
      <c r="B486" s="70" t="s">
        <v>687</v>
      </c>
      <c r="C486" s="71">
        <v>240</v>
      </c>
      <c r="D486" s="127">
        <v>278.08999999999997</v>
      </c>
      <c r="E486" s="128">
        <v>278.08999999999997</v>
      </c>
      <c r="F486" s="82">
        <f t="shared" si="23"/>
        <v>100</v>
      </c>
      <c r="G486" s="61"/>
    </row>
    <row r="487" spans="1:7" ht="47.25">
      <c r="A487" s="89" t="s">
        <v>695</v>
      </c>
      <c r="B487" s="70" t="s">
        <v>647</v>
      </c>
      <c r="C487" s="71"/>
      <c r="D487" s="127">
        <f>SUM(D488)</f>
        <v>1311.57</v>
      </c>
      <c r="E487" s="128">
        <f>E488</f>
        <v>1311.56</v>
      </c>
      <c r="F487" s="82">
        <f t="shared" si="23"/>
        <v>99.999237554991353</v>
      </c>
      <c r="G487" s="61"/>
    </row>
    <row r="488" spans="1:7" ht="31.5">
      <c r="A488" s="80" t="s">
        <v>226</v>
      </c>
      <c r="B488" s="70" t="s">
        <v>647</v>
      </c>
      <c r="C488" s="71">
        <v>200</v>
      </c>
      <c r="D488" s="127">
        <f>SUM(D489)</f>
        <v>1311.57</v>
      </c>
      <c r="E488" s="128">
        <f>E489</f>
        <v>1311.56</v>
      </c>
      <c r="F488" s="82">
        <f t="shared" si="23"/>
        <v>99.999237554991353</v>
      </c>
      <c r="G488" s="61"/>
    </row>
    <row r="489" spans="1:7" ht="31.5">
      <c r="A489" s="80" t="s">
        <v>15</v>
      </c>
      <c r="B489" s="70" t="s">
        <v>647</v>
      </c>
      <c r="C489" s="71">
        <v>240</v>
      </c>
      <c r="D489" s="127">
        <v>1311.57</v>
      </c>
      <c r="E489" s="128">
        <v>1311.56</v>
      </c>
      <c r="F489" s="82">
        <f t="shared" si="23"/>
        <v>99.999237554991353</v>
      </c>
      <c r="G489" s="61"/>
    </row>
    <row r="490" spans="1:7" ht="52.5" customHeight="1">
      <c r="A490" s="69" t="s">
        <v>517</v>
      </c>
      <c r="B490" s="70" t="s">
        <v>494</v>
      </c>
      <c r="C490" s="92"/>
      <c r="D490" s="127">
        <f>SUM(D491)</f>
        <v>43725.460000000006</v>
      </c>
      <c r="E490" s="128">
        <f>E491</f>
        <v>43662.02</v>
      </c>
      <c r="F490" s="82">
        <f t="shared" si="23"/>
        <v>99.854912904289606</v>
      </c>
      <c r="G490" s="61"/>
    </row>
    <row r="491" spans="1:7" ht="47.25">
      <c r="A491" s="84" t="s">
        <v>495</v>
      </c>
      <c r="B491" s="70" t="s">
        <v>496</v>
      </c>
      <c r="C491" s="92"/>
      <c r="D491" s="127">
        <f>SUM(D492,D495,D498)</f>
        <v>43725.460000000006</v>
      </c>
      <c r="E491" s="128">
        <f>E492+E495+E498</f>
        <v>43662.02</v>
      </c>
      <c r="F491" s="82">
        <f t="shared" si="23"/>
        <v>99.854912904289606</v>
      </c>
      <c r="G491" s="61"/>
    </row>
    <row r="492" spans="1:7" ht="48.75" customHeight="1">
      <c r="A492" s="107" t="s">
        <v>112</v>
      </c>
      <c r="B492" s="70" t="s">
        <v>497</v>
      </c>
      <c r="C492" s="92"/>
      <c r="D492" s="127">
        <f>SUM(D493)</f>
        <v>22545</v>
      </c>
      <c r="E492" s="128">
        <f>E493</f>
        <v>22544.01</v>
      </c>
      <c r="F492" s="82">
        <f t="shared" si="23"/>
        <v>99.995608782435113</v>
      </c>
      <c r="G492" s="61"/>
    </row>
    <row r="493" spans="1:7" ht="31.5">
      <c r="A493" s="72" t="s">
        <v>226</v>
      </c>
      <c r="B493" s="70" t="s">
        <v>497</v>
      </c>
      <c r="C493" s="71">
        <v>200</v>
      </c>
      <c r="D493" s="127">
        <f>SUM(D494)</f>
        <v>22545</v>
      </c>
      <c r="E493" s="128">
        <f>E494</f>
        <v>22544.01</v>
      </c>
      <c r="F493" s="82">
        <f t="shared" si="23"/>
        <v>99.995608782435113</v>
      </c>
      <c r="G493" s="61"/>
    </row>
    <row r="494" spans="1:7" ht="31.5">
      <c r="A494" s="72" t="s">
        <v>15</v>
      </c>
      <c r="B494" s="70" t="s">
        <v>497</v>
      </c>
      <c r="C494" s="71">
        <v>240</v>
      </c>
      <c r="D494" s="127">
        <v>22545</v>
      </c>
      <c r="E494" s="128">
        <v>22544.01</v>
      </c>
      <c r="F494" s="82">
        <f t="shared" si="23"/>
        <v>99.995608782435113</v>
      </c>
      <c r="G494" s="56"/>
    </row>
    <row r="495" spans="1:7" ht="15.75">
      <c r="A495" s="69" t="s">
        <v>113</v>
      </c>
      <c r="B495" s="70" t="s">
        <v>498</v>
      </c>
      <c r="C495" s="71"/>
      <c r="D495" s="127">
        <f>SUM(D496)</f>
        <v>462.65</v>
      </c>
      <c r="E495" s="128">
        <f>E496</f>
        <v>462.64</v>
      </c>
      <c r="F495" s="82">
        <f t="shared" si="23"/>
        <v>99.997838538852264</v>
      </c>
      <c r="G495" s="56"/>
    </row>
    <row r="496" spans="1:7" ht="31.5">
      <c r="A496" s="72" t="s">
        <v>226</v>
      </c>
      <c r="B496" s="70" t="s">
        <v>498</v>
      </c>
      <c r="C496" s="71">
        <v>200</v>
      </c>
      <c r="D496" s="127">
        <f>SUM(D497)</f>
        <v>462.65</v>
      </c>
      <c r="E496" s="128">
        <f>E497</f>
        <v>462.64</v>
      </c>
      <c r="F496" s="82">
        <f t="shared" ref="F496:F500" si="24">E496/D496*100</f>
        <v>99.997838538852264</v>
      </c>
      <c r="G496" s="56"/>
    </row>
    <row r="497" spans="1:7" ht="31.5">
      <c r="A497" s="72" t="s">
        <v>15</v>
      </c>
      <c r="B497" s="70" t="s">
        <v>498</v>
      </c>
      <c r="C497" s="71">
        <v>240</v>
      </c>
      <c r="D497" s="127">
        <v>462.65</v>
      </c>
      <c r="E497" s="128">
        <f>462.64</f>
        <v>462.64</v>
      </c>
      <c r="F497" s="82">
        <f t="shared" si="24"/>
        <v>99.997838538852264</v>
      </c>
      <c r="G497" s="56"/>
    </row>
    <row r="498" spans="1:7" ht="15.75">
      <c r="A498" s="72" t="s">
        <v>650</v>
      </c>
      <c r="B498" s="70" t="s">
        <v>574</v>
      </c>
      <c r="C498" s="71"/>
      <c r="D498" s="127">
        <f>SUM(D499)</f>
        <v>20717.810000000001</v>
      </c>
      <c r="E498" s="128">
        <f>E499</f>
        <v>20655.37</v>
      </c>
      <c r="F498" s="82">
        <f t="shared" si="24"/>
        <v>99.698616793956489</v>
      </c>
      <c r="G498" s="61"/>
    </row>
    <row r="499" spans="1:7" ht="15.75">
      <c r="A499" s="72" t="s">
        <v>8</v>
      </c>
      <c r="B499" s="70" t="s">
        <v>574</v>
      </c>
      <c r="C499" s="71">
        <v>800</v>
      </c>
      <c r="D499" s="127">
        <f>SUM(D500)</f>
        <v>20717.810000000001</v>
      </c>
      <c r="E499" s="128">
        <f>E500</f>
        <v>20655.37</v>
      </c>
      <c r="F499" s="82">
        <f t="shared" si="24"/>
        <v>99.698616793956489</v>
      </c>
      <c r="G499" s="61"/>
    </row>
    <row r="500" spans="1:7" ht="47.25">
      <c r="A500" s="73" t="s">
        <v>225</v>
      </c>
      <c r="B500" s="70" t="s">
        <v>574</v>
      </c>
      <c r="C500" s="71">
        <v>810</v>
      </c>
      <c r="D500" s="127">
        <v>20717.810000000001</v>
      </c>
      <c r="E500" s="128">
        <v>20655.37</v>
      </c>
      <c r="F500" s="82">
        <f t="shared" si="24"/>
        <v>99.698616793956489</v>
      </c>
      <c r="G500" s="61"/>
    </row>
    <row r="501" spans="1:7" ht="36" customHeight="1">
      <c r="A501" s="102" t="s">
        <v>509</v>
      </c>
      <c r="B501" s="66" t="s">
        <v>114</v>
      </c>
      <c r="C501" s="78"/>
      <c r="D501" s="118">
        <f>SUM(D502,D510,D515)</f>
        <v>2509.37</v>
      </c>
      <c r="E501" s="176">
        <f>E502+E510+E515</f>
        <v>2509.36</v>
      </c>
      <c r="F501" s="171">
        <f t="shared" ref="F501:F564" si="25">E501/D501*100</f>
        <v>99.999601493601986</v>
      </c>
      <c r="G501" s="56"/>
    </row>
    <row r="502" spans="1:7" ht="31.5">
      <c r="A502" s="104" t="s">
        <v>504</v>
      </c>
      <c r="B502" s="74" t="s">
        <v>505</v>
      </c>
      <c r="C502" s="78"/>
      <c r="D502" s="127">
        <f>SUM(D503)</f>
        <v>902.37</v>
      </c>
      <c r="E502" s="128">
        <f>E503</f>
        <v>902.36</v>
      </c>
      <c r="F502" s="82">
        <f t="shared" si="25"/>
        <v>99.998891807130121</v>
      </c>
      <c r="G502" s="61"/>
    </row>
    <row r="503" spans="1:7" ht="31.5">
      <c r="A503" s="69" t="s">
        <v>499</v>
      </c>
      <c r="B503" s="74" t="s">
        <v>500</v>
      </c>
      <c r="C503" s="71"/>
      <c r="D503" s="127">
        <f>SUM(D504,D507)</f>
        <v>902.37</v>
      </c>
      <c r="E503" s="128">
        <f>E504+E507</f>
        <v>902.36</v>
      </c>
      <c r="F503" s="82">
        <f t="shared" si="25"/>
        <v>99.998891807130121</v>
      </c>
      <c r="G503" s="56"/>
    </row>
    <row r="504" spans="1:7" ht="47.25">
      <c r="A504" s="106" t="s">
        <v>658</v>
      </c>
      <c r="B504" s="74" t="s">
        <v>501</v>
      </c>
      <c r="C504" s="71"/>
      <c r="D504" s="127">
        <f>SUM(D505)</f>
        <v>113.37</v>
      </c>
      <c r="E504" s="128">
        <f>E505</f>
        <v>113.36</v>
      </c>
      <c r="F504" s="82">
        <f t="shared" si="25"/>
        <v>99.991179324336244</v>
      </c>
      <c r="G504" s="61"/>
    </row>
    <row r="505" spans="1:7" ht="31.5">
      <c r="A505" s="72" t="s">
        <v>226</v>
      </c>
      <c r="B505" s="74" t="s">
        <v>501</v>
      </c>
      <c r="C505" s="71">
        <v>200</v>
      </c>
      <c r="D505" s="127">
        <f>SUM(D506)</f>
        <v>113.37</v>
      </c>
      <c r="E505" s="128">
        <f>E506</f>
        <v>113.36</v>
      </c>
      <c r="F505" s="82">
        <f t="shared" si="25"/>
        <v>99.991179324336244</v>
      </c>
      <c r="G505" s="61"/>
    </row>
    <row r="506" spans="1:7" ht="31.5">
      <c r="A506" s="72" t="s">
        <v>15</v>
      </c>
      <c r="B506" s="74" t="s">
        <v>501</v>
      </c>
      <c r="C506" s="71">
        <v>240</v>
      </c>
      <c r="D506" s="127">
        <v>113.37</v>
      </c>
      <c r="E506" s="128">
        <v>113.36</v>
      </c>
      <c r="F506" s="82">
        <f t="shared" si="25"/>
        <v>99.991179324336244</v>
      </c>
      <c r="G506" s="61"/>
    </row>
    <row r="507" spans="1:7" ht="31.5">
      <c r="A507" s="72" t="s">
        <v>502</v>
      </c>
      <c r="B507" s="74" t="s">
        <v>503</v>
      </c>
      <c r="C507" s="71"/>
      <c r="D507" s="127">
        <f t="shared" ref="D507:D508" si="26">SUM(D508)</f>
        <v>789</v>
      </c>
      <c r="E507" s="128">
        <v>789</v>
      </c>
      <c r="F507" s="82">
        <f t="shared" si="25"/>
        <v>100</v>
      </c>
      <c r="G507" s="61"/>
    </row>
    <row r="508" spans="1:7" ht="31.5">
      <c r="A508" s="72" t="s">
        <v>226</v>
      </c>
      <c r="B508" s="74" t="s">
        <v>503</v>
      </c>
      <c r="C508" s="71">
        <v>200</v>
      </c>
      <c r="D508" s="127">
        <f t="shared" si="26"/>
        <v>789</v>
      </c>
      <c r="E508" s="128">
        <v>789</v>
      </c>
      <c r="F508" s="82">
        <f t="shared" si="25"/>
        <v>100</v>
      </c>
      <c r="G508" s="61"/>
    </row>
    <row r="509" spans="1:7" ht="31.5">
      <c r="A509" s="72" t="s">
        <v>15</v>
      </c>
      <c r="B509" s="74" t="s">
        <v>503</v>
      </c>
      <c r="C509" s="71">
        <v>240</v>
      </c>
      <c r="D509" s="127">
        <v>789</v>
      </c>
      <c r="E509" s="128">
        <v>789</v>
      </c>
      <c r="F509" s="82">
        <f t="shared" si="25"/>
        <v>100</v>
      </c>
      <c r="G509" s="61"/>
    </row>
    <row r="510" spans="1:7" ht="31.5">
      <c r="A510" s="72" t="s">
        <v>538</v>
      </c>
      <c r="B510" s="74" t="s">
        <v>541</v>
      </c>
      <c r="C510" s="71"/>
      <c r="D510" s="127">
        <f>SUM(D511)</f>
        <v>995</v>
      </c>
      <c r="E510" s="128">
        <v>995</v>
      </c>
      <c r="F510" s="82">
        <f t="shared" si="25"/>
        <v>100</v>
      </c>
      <c r="G510" s="61"/>
    </row>
    <row r="511" spans="1:7" ht="47.25">
      <c r="A511" s="72" t="s">
        <v>539</v>
      </c>
      <c r="B511" s="74" t="s">
        <v>542</v>
      </c>
      <c r="C511" s="71"/>
      <c r="D511" s="127">
        <f>SUM(D512)</f>
        <v>995</v>
      </c>
      <c r="E511" s="128">
        <v>995</v>
      </c>
      <c r="F511" s="82">
        <f t="shared" si="25"/>
        <v>100</v>
      </c>
      <c r="G511" s="61"/>
    </row>
    <row r="512" spans="1:7" ht="15.75">
      <c r="A512" s="69" t="s">
        <v>540</v>
      </c>
      <c r="B512" s="74" t="s">
        <v>543</v>
      </c>
      <c r="C512" s="71"/>
      <c r="D512" s="127">
        <f>SUM(D513)</f>
        <v>995</v>
      </c>
      <c r="E512" s="128">
        <v>995</v>
      </c>
      <c r="F512" s="82">
        <f t="shared" si="25"/>
        <v>100</v>
      </c>
      <c r="G512" s="61"/>
    </row>
    <row r="513" spans="1:8" ht="31.5">
      <c r="A513" s="72" t="s">
        <v>226</v>
      </c>
      <c r="B513" s="74" t="s">
        <v>543</v>
      </c>
      <c r="C513" s="71">
        <v>200</v>
      </c>
      <c r="D513" s="127">
        <f>SUM(D514)</f>
        <v>995</v>
      </c>
      <c r="E513" s="128">
        <v>995</v>
      </c>
      <c r="F513" s="82">
        <f t="shared" si="25"/>
        <v>100</v>
      </c>
      <c r="G513" s="61"/>
    </row>
    <row r="514" spans="1:8" ht="31.5">
      <c r="A514" s="72" t="s">
        <v>15</v>
      </c>
      <c r="B514" s="74" t="s">
        <v>543</v>
      </c>
      <c r="C514" s="71">
        <v>240</v>
      </c>
      <c r="D514" s="127">
        <v>995</v>
      </c>
      <c r="E514" s="128">
        <v>995</v>
      </c>
      <c r="F514" s="82">
        <f t="shared" si="25"/>
        <v>100</v>
      </c>
      <c r="G514" s="61"/>
    </row>
    <row r="515" spans="1:8" ht="15.75">
      <c r="A515" s="72" t="s">
        <v>197</v>
      </c>
      <c r="B515" s="74" t="s">
        <v>506</v>
      </c>
      <c r="C515" s="71"/>
      <c r="D515" s="127">
        <f>SUM(D516)</f>
        <v>612</v>
      </c>
      <c r="E515" s="128">
        <f>E516</f>
        <v>612</v>
      </c>
      <c r="F515" s="82">
        <f t="shared" si="25"/>
        <v>100</v>
      </c>
      <c r="G515" s="61"/>
    </row>
    <row r="516" spans="1:8" ht="47.25">
      <c r="A516" s="72" t="s">
        <v>510</v>
      </c>
      <c r="B516" s="74" t="s">
        <v>507</v>
      </c>
      <c r="C516" s="71"/>
      <c r="D516" s="127">
        <f>SUM(D517)</f>
        <v>612</v>
      </c>
      <c r="E516" s="128">
        <f>E517</f>
        <v>612</v>
      </c>
      <c r="F516" s="82">
        <f t="shared" si="25"/>
        <v>100</v>
      </c>
      <c r="G516" s="61"/>
    </row>
    <row r="517" spans="1:8" ht="47.25">
      <c r="A517" s="72" t="s">
        <v>511</v>
      </c>
      <c r="B517" s="74" t="s">
        <v>508</v>
      </c>
      <c r="C517" s="71"/>
      <c r="D517" s="127">
        <f>SUM(D518,D521)</f>
        <v>612</v>
      </c>
      <c r="E517" s="128">
        <f>E518+E521</f>
        <v>612</v>
      </c>
      <c r="F517" s="82">
        <f t="shared" si="25"/>
        <v>100</v>
      </c>
      <c r="G517" s="61"/>
    </row>
    <row r="518" spans="1:8" ht="63">
      <c r="A518" s="72" t="s">
        <v>41</v>
      </c>
      <c r="B518" s="74" t="s">
        <v>508</v>
      </c>
      <c r="C518" s="71">
        <v>100</v>
      </c>
      <c r="D518" s="127">
        <f>SUM(D519)</f>
        <v>564.29999999999995</v>
      </c>
      <c r="E518" s="128">
        <v>564.29999999999995</v>
      </c>
      <c r="F518" s="82">
        <f t="shared" si="25"/>
        <v>100</v>
      </c>
      <c r="G518" s="61"/>
    </row>
    <row r="519" spans="1:8" ht="31.5">
      <c r="A519" s="72" t="s">
        <v>52</v>
      </c>
      <c r="B519" s="74" t="s">
        <v>508</v>
      </c>
      <c r="C519" s="71">
        <v>120</v>
      </c>
      <c r="D519" s="127">
        <v>564.29999999999995</v>
      </c>
      <c r="E519" s="128">
        <v>564.29999999999995</v>
      </c>
      <c r="F519" s="82">
        <f t="shared" si="25"/>
        <v>100</v>
      </c>
      <c r="G519" s="61"/>
    </row>
    <row r="520" spans="1:8" ht="15.75">
      <c r="A520" s="73" t="s">
        <v>119</v>
      </c>
      <c r="B520" s="74" t="s">
        <v>508</v>
      </c>
      <c r="C520" s="71">
        <v>120</v>
      </c>
      <c r="D520" s="127">
        <v>564.29999999999995</v>
      </c>
      <c r="E520" s="128">
        <v>564.29999999999995</v>
      </c>
      <c r="F520" s="82">
        <f t="shared" si="25"/>
        <v>100</v>
      </c>
      <c r="G520" s="61"/>
    </row>
    <row r="521" spans="1:8" ht="31.5">
      <c r="A521" s="72" t="s">
        <v>226</v>
      </c>
      <c r="B521" s="74" t="s">
        <v>508</v>
      </c>
      <c r="C521" s="71">
        <v>200</v>
      </c>
      <c r="D521" s="127">
        <f>SUM(D522)</f>
        <v>47.7</v>
      </c>
      <c r="E521" s="128">
        <f>E522</f>
        <v>47.7</v>
      </c>
      <c r="F521" s="82">
        <f t="shared" si="25"/>
        <v>100</v>
      </c>
    </row>
    <row r="522" spans="1:8" ht="31.5">
      <c r="A522" s="72" t="s">
        <v>15</v>
      </c>
      <c r="B522" s="74" t="s">
        <v>508</v>
      </c>
      <c r="C522" s="71">
        <v>240</v>
      </c>
      <c r="D522" s="127">
        <v>47.7</v>
      </c>
      <c r="E522" s="128">
        <f>E523</f>
        <v>47.7</v>
      </c>
      <c r="F522" s="82">
        <f t="shared" si="25"/>
        <v>100</v>
      </c>
    </row>
    <row r="523" spans="1:8" ht="15.75">
      <c r="A523" s="86" t="s">
        <v>119</v>
      </c>
      <c r="B523" s="74" t="s">
        <v>508</v>
      </c>
      <c r="C523" s="71">
        <v>240</v>
      </c>
      <c r="D523" s="127">
        <v>47.7</v>
      </c>
      <c r="E523" s="128">
        <v>47.7</v>
      </c>
      <c r="F523" s="82">
        <f t="shared" si="25"/>
        <v>100</v>
      </c>
    </row>
    <row r="524" spans="1:8" ht="31.5">
      <c r="A524" s="65" t="s">
        <v>265</v>
      </c>
      <c r="B524" s="94" t="s">
        <v>115</v>
      </c>
      <c r="C524" s="99"/>
      <c r="D524" s="118">
        <f>SUM(D525,D530,)</f>
        <v>36715</v>
      </c>
      <c r="E524" s="177">
        <v>36046.75</v>
      </c>
      <c r="F524" s="171">
        <f t="shared" si="25"/>
        <v>98.17989922375051</v>
      </c>
      <c r="G524" s="56"/>
    </row>
    <row r="525" spans="1:8" ht="15.75">
      <c r="A525" s="69" t="s">
        <v>394</v>
      </c>
      <c r="B525" s="74" t="s">
        <v>395</v>
      </c>
      <c r="C525" s="83"/>
      <c r="D525" s="127">
        <f>SUM(D526,)</f>
        <v>5761.2</v>
      </c>
      <c r="E525" s="127">
        <f>E526</f>
        <v>5093.37</v>
      </c>
      <c r="F525" s="82">
        <f t="shared" si="25"/>
        <v>88.408144136638199</v>
      </c>
      <c r="G525" s="61"/>
      <c r="H525" s="61"/>
    </row>
    <row r="526" spans="1:8" ht="47.25">
      <c r="A526" s="89" t="s">
        <v>422</v>
      </c>
      <c r="B526" s="70" t="s">
        <v>396</v>
      </c>
      <c r="C526" s="83"/>
      <c r="D526" s="127">
        <f t="shared" ref="D526" si="27">SUM(D527)</f>
        <v>5761.2</v>
      </c>
      <c r="E526" s="129">
        <f>E527</f>
        <v>5093.37</v>
      </c>
      <c r="F526" s="82">
        <f t="shared" si="25"/>
        <v>88.408144136638199</v>
      </c>
      <c r="G526" s="61"/>
      <c r="H526" s="61"/>
    </row>
    <row r="527" spans="1:8" ht="15.75">
      <c r="A527" s="79" t="s">
        <v>519</v>
      </c>
      <c r="B527" s="70" t="s">
        <v>520</v>
      </c>
      <c r="C527" s="83"/>
      <c r="D527" s="127">
        <f t="shared" ref="D527:D528" si="28">SUM(D528)</f>
        <v>5761.2</v>
      </c>
      <c r="E527" s="133">
        <f>E528</f>
        <v>5093.37</v>
      </c>
      <c r="F527" s="82">
        <f t="shared" si="25"/>
        <v>88.408144136638199</v>
      </c>
      <c r="G527" s="61"/>
    </row>
    <row r="528" spans="1:8" ht="15.75">
      <c r="A528" s="108" t="s">
        <v>92</v>
      </c>
      <c r="B528" s="70" t="s">
        <v>520</v>
      </c>
      <c r="C528" s="83" t="s">
        <v>93</v>
      </c>
      <c r="D528" s="127">
        <f t="shared" si="28"/>
        <v>5761.2</v>
      </c>
      <c r="E528" s="133">
        <f>E529</f>
        <v>5093.37</v>
      </c>
      <c r="F528" s="82">
        <f t="shared" si="25"/>
        <v>88.408144136638199</v>
      </c>
      <c r="G528" s="61"/>
    </row>
    <row r="529" spans="1:7" ht="31.5">
      <c r="A529" s="97" t="s">
        <v>544</v>
      </c>
      <c r="B529" s="70" t="s">
        <v>520</v>
      </c>
      <c r="C529" s="83" t="s">
        <v>545</v>
      </c>
      <c r="D529" s="127">
        <v>5761.2</v>
      </c>
      <c r="E529" s="133">
        <v>5093.37</v>
      </c>
      <c r="F529" s="82">
        <f t="shared" si="25"/>
        <v>88.408144136638199</v>
      </c>
      <c r="G529" s="61"/>
    </row>
    <row r="530" spans="1:7" ht="31.5">
      <c r="A530" s="69" t="s">
        <v>116</v>
      </c>
      <c r="B530" s="70" t="s">
        <v>117</v>
      </c>
      <c r="C530" s="71"/>
      <c r="D530" s="127">
        <f>SUM(D531,D536)</f>
        <v>30953.8</v>
      </c>
      <c r="E530" s="128">
        <f>E531+E536</f>
        <v>30953.37</v>
      </c>
      <c r="F530" s="82">
        <f t="shared" si="25"/>
        <v>99.998610832918729</v>
      </c>
    </row>
    <row r="531" spans="1:7" ht="47.25">
      <c r="A531" s="69" t="s">
        <v>533</v>
      </c>
      <c r="B531" s="70" t="s">
        <v>118</v>
      </c>
      <c r="C531" s="71"/>
      <c r="D531" s="127">
        <f>SUM(D532)</f>
        <v>30439</v>
      </c>
      <c r="E531" s="128">
        <f>E532</f>
        <v>30438.57</v>
      </c>
      <c r="F531" s="82">
        <f t="shared" si="25"/>
        <v>99.998587338611642</v>
      </c>
    </row>
    <row r="532" spans="1:7" s="3" customFormat="1" ht="63">
      <c r="A532" s="72" t="s">
        <v>425</v>
      </c>
      <c r="B532" s="74" t="s">
        <v>391</v>
      </c>
      <c r="C532" s="68"/>
      <c r="D532" s="127">
        <f>SUM(D533)</f>
        <v>30439</v>
      </c>
      <c r="E532" s="125">
        <f>E533</f>
        <v>30438.57</v>
      </c>
      <c r="F532" s="82">
        <f t="shared" si="25"/>
        <v>99.998587338611642</v>
      </c>
    </row>
    <row r="533" spans="1:7" ht="15.75">
      <c r="A533" s="84" t="s">
        <v>92</v>
      </c>
      <c r="B533" s="74" t="s">
        <v>391</v>
      </c>
      <c r="C533" s="68">
        <v>300</v>
      </c>
      <c r="D533" s="127">
        <f>SUM(D534)</f>
        <v>30439</v>
      </c>
      <c r="E533" s="125">
        <f>E534</f>
        <v>30438.57</v>
      </c>
      <c r="F533" s="82">
        <f t="shared" si="25"/>
        <v>99.998587338611642</v>
      </c>
    </row>
    <row r="534" spans="1:7" ht="31.5">
      <c r="A534" s="97" t="s">
        <v>544</v>
      </c>
      <c r="B534" s="74" t="s">
        <v>391</v>
      </c>
      <c r="C534" s="71">
        <v>320</v>
      </c>
      <c r="D534" s="131">
        <v>30439</v>
      </c>
      <c r="E534" s="128">
        <f>E535</f>
        <v>30438.57</v>
      </c>
      <c r="F534" s="82">
        <f t="shared" si="25"/>
        <v>99.998587338611642</v>
      </c>
    </row>
    <row r="535" spans="1:7" ht="15.75">
      <c r="A535" s="72" t="s">
        <v>119</v>
      </c>
      <c r="B535" s="74" t="s">
        <v>391</v>
      </c>
      <c r="C535" s="71">
        <v>320</v>
      </c>
      <c r="D535" s="131">
        <v>30439</v>
      </c>
      <c r="E535" s="128">
        <v>30438.57</v>
      </c>
      <c r="F535" s="82">
        <f t="shared" si="25"/>
        <v>99.998587338611642</v>
      </c>
    </row>
    <row r="536" spans="1:7" ht="86.25" customHeight="1">
      <c r="A536" s="72" t="s">
        <v>423</v>
      </c>
      <c r="B536" s="70" t="s">
        <v>424</v>
      </c>
      <c r="C536" s="71"/>
      <c r="D536" s="127">
        <f>SUM(D537)</f>
        <v>514.79999999999995</v>
      </c>
      <c r="E536" s="128">
        <f>E537</f>
        <v>514.79999999999995</v>
      </c>
      <c r="F536" s="82">
        <f t="shared" si="25"/>
        <v>100</v>
      </c>
    </row>
    <row r="537" spans="1:7" ht="82.5" customHeight="1">
      <c r="A537" s="69" t="s">
        <v>266</v>
      </c>
      <c r="B537" s="70" t="s">
        <v>426</v>
      </c>
      <c r="C537" s="71"/>
      <c r="D537" s="127">
        <f>SUM(D538)</f>
        <v>514.79999999999995</v>
      </c>
      <c r="E537" s="128">
        <f>E538</f>
        <v>514.79999999999995</v>
      </c>
      <c r="F537" s="82">
        <f t="shared" si="25"/>
        <v>100</v>
      </c>
    </row>
    <row r="538" spans="1:7" ht="31.5">
      <c r="A538" s="72" t="s">
        <v>226</v>
      </c>
      <c r="B538" s="70" t="s">
        <v>426</v>
      </c>
      <c r="C538" s="71">
        <v>200</v>
      </c>
      <c r="D538" s="127">
        <f>SUM(D539)</f>
        <v>514.79999999999995</v>
      </c>
      <c r="E538" s="128">
        <f>E539</f>
        <v>514.79999999999995</v>
      </c>
      <c r="F538" s="82">
        <f t="shared" si="25"/>
        <v>100</v>
      </c>
    </row>
    <row r="539" spans="1:7" s="3" customFormat="1" ht="31.5">
      <c r="A539" s="72" t="s">
        <v>15</v>
      </c>
      <c r="B539" s="70" t="s">
        <v>426</v>
      </c>
      <c r="C539" s="71">
        <v>240</v>
      </c>
      <c r="D539" s="127">
        <v>514.79999999999995</v>
      </c>
      <c r="E539" s="128">
        <v>514.79999999999995</v>
      </c>
      <c r="F539" s="82">
        <f t="shared" si="25"/>
        <v>100</v>
      </c>
    </row>
    <row r="540" spans="1:7" ht="31.5">
      <c r="A540" s="65" t="s">
        <v>267</v>
      </c>
      <c r="B540" s="66" t="s">
        <v>120</v>
      </c>
      <c r="C540" s="78"/>
      <c r="D540" s="118">
        <f>SUM(D541,D555,D569,D574,D590,)</f>
        <v>76096.399999999994</v>
      </c>
      <c r="E540" s="176">
        <f>E541+E555+E569+E574+E590</f>
        <v>71141.440000000002</v>
      </c>
      <c r="F540" s="171">
        <f t="shared" si="25"/>
        <v>93.488575018003502</v>
      </c>
      <c r="G540" s="56"/>
    </row>
    <row r="541" spans="1:7" ht="31.5">
      <c r="A541" s="69" t="s">
        <v>121</v>
      </c>
      <c r="B541" s="70" t="s">
        <v>122</v>
      </c>
      <c r="C541" s="71"/>
      <c r="D541" s="127">
        <f>SUM(D542)</f>
        <v>4008.4</v>
      </c>
      <c r="E541" s="128">
        <v>4008.38</v>
      </c>
      <c r="F541" s="82">
        <f t="shared" si="25"/>
        <v>99.999501047799626</v>
      </c>
      <c r="G541" s="56"/>
    </row>
    <row r="542" spans="1:7" ht="31.5">
      <c r="A542" s="69" t="s">
        <v>427</v>
      </c>
      <c r="B542" s="70" t="s">
        <v>123</v>
      </c>
      <c r="C542" s="109"/>
      <c r="D542" s="127">
        <f>SUM(D543,D546,D549,D552,)</f>
        <v>4008.4</v>
      </c>
      <c r="E542" s="137">
        <f>E543+E546+E549+E552</f>
        <v>4008.37</v>
      </c>
      <c r="F542" s="82">
        <f t="shared" si="25"/>
        <v>99.999251571699418</v>
      </c>
      <c r="G542" s="56"/>
    </row>
    <row r="543" spans="1:7" ht="116.25" customHeight="1">
      <c r="A543" s="72" t="s">
        <v>392</v>
      </c>
      <c r="B543" s="70" t="s">
        <v>393</v>
      </c>
      <c r="C543" s="71"/>
      <c r="D543" s="127">
        <f>SUM(D544)</f>
        <v>252</v>
      </c>
      <c r="E543" s="128">
        <v>252</v>
      </c>
      <c r="F543" s="82">
        <f t="shared" si="25"/>
        <v>100</v>
      </c>
      <c r="G543" s="61"/>
    </row>
    <row r="544" spans="1:7" ht="15.75">
      <c r="A544" s="97" t="s">
        <v>92</v>
      </c>
      <c r="B544" s="70" t="s">
        <v>393</v>
      </c>
      <c r="C544" s="71">
        <v>300</v>
      </c>
      <c r="D544" s="127">
        <f>SUM(D545)</f>
        <v>252</v>
      </c>
      <c r="E544" s="128">
        <v>252</v>
      </c>
      <c r="F544" s="82">
        <f t="shared" si="25"/>
        <v>100</v>
      </c>
      <c r="G544" s="61"/>
    </row>
    <row r="545" spans="1:7" ht="31.5">
      <c r="A545" s="97" t="s">
        <v>544</v>
      </c>
      <c r="B545" s="70" t="s">
        <v>393</v>
      </c>
      <c r="C545" s="71">
        <v>320</v>
      </c>
      <c r="D545" s="127">
        <v>252</v>
      </c>
      <c r="E545" s="128">
        <v>252</v>
      </c>
      <c r="F545" s="82">
        <f t="shared" si="25"/>
        <v>100</v>
      </c>
      <c r="G545" s="61"/>
    </row>
    <row r="546" spans="1:7" ht="47.25">
      <c r="A546" s="72" t="s">
        <v>268</v>
      </c>
      <c r="B546" s="70" t="s">
        <v>124</v>
      </c>
      <c r="C546" s="71"/>
      <c r="D546" s="127">
        <f>SUM(D547)</f>
        <v>502.75</v>
      </c>
      <c r="E546" s="128">
        <f>E547</f>
        <v>502.74</v>
      </c>
      <c r="F546" s="82">
        <f t="shared" si="25"/>
        <v>99.998010939830934</v>
      </c>
      <c r="G546" s="56"/>
    </row>
    <row r="547" spans="1:7" ht="15.75">
      <c r="A547" s="97" t="s">
        <v>92</v>
      </c>
      <c r="B547" s="70" t="s">
        <v>124</v>
      </c>
      <c r="C547" s="71">
        <v>300</v>
      </c>
      <c r="D547" s="127">
        <f>SUM(D548)</f>
        <v>502.75</v>
      </c>
      <c r="E547" s="128">
        <f>E548</f>
        <v>502.74</v>
      </c>
      <c r="F547" s="82">
        <f t="shared" si="25"/>
        <v>99.998010939830934</v>
      </c>
      <c r="G547" s="56"/>
    </row>
    <row r="548" spans="1:7" ht="31.5">
      <c r="A548" s="97" t="s">
        <v>544</v>
      </c>
      <c r="B548" s="70" t="s">
        <v>124</v>
      </c>
      <c r="C548" s="71">
        <v>320</v>
      </c>
      <c r="D548" s="127">
        <v>502.75</v>
      </c>
      <c r="E548" s="128">
        <v>502.74</v>
      </c>
      <c r="F548" s="82">
        <f t="shared" si="25"/>
        <v>99.998010939830934</v>
      </c>
      <c r="G548" s="56"/>
    </row>
    <row r="549" spans="1:7" ht="47.25">
      <c r="A549" s="72" t="s">
        <v>269</v>
      </c>
      <c r="B549" s="70" t="s">
        <v>125</v>
      </c>
      <c r="C549" s="71"/>
      <c r="D549" s="127">
        <f>SUM(D550)</f>
        <v>2267.65</v>
      </c>
      <c r="E549" s="128">
        <f>E550</f>
        <v>2267.63</v>
      </c>
      <c r="F549" s="82">
        <f t="shared" si="25"/>
        <v>99.9991180296783</v>
      </c>
      <c r="G549" s="56"/>
    </row>
    <row r="550" spans="1:7" ht="15.75">
      <c r="A550" s="97" t="s">
        <v>92</v>
      </c>
      <c r="B550" s="70" t="s">
        <v>125</v>
      </c>
      <c r="C550" s="71">
        <v>300</v>
      </c>
      <c r="D550" s="127">
        <f>SUM(D551)</f>
        <v>2267.65</v>
      </c>
      <c r="E550" s="128">
        <f>E551</f>
        <v>2267.63</v>
      </c>
      <c r="F550" s="82">
        <f t="shared" si="25"/>
        <v>99.9991180296783</v>
      </c>
      <c r="G550" s="56"/>
    </row>
    <row r="551" spans="1:7" ht="31.5">
      <c r="A551" s="97" t="s">
        <v>544</v>
      </c>
      <c r="B551" s="70" t="s">
        <v>125</v>
      </c>
      <c r="C551" s="71">
        <v>320</v>
      </c>
      <c r="D551" s="127">
        <v>2267.65</v>
      </c>
      <c r="E551" s="128">
        <v>2267.63</v>
      </c>
      <c r="F551" s="82">
        <f t="shared" si="25"/>
        <v>99.9991180296783</v>
      </c>
      <c r="G551" s="56"/>
    </row>
    <row r="552" spans="1:7" ht="78.75">
      <c r="A552" s="72" t="s">
        <v>270</v>
      </c>
      <c r="B552" s="70" t="s">
        <v>126</v>
      </c>
      <c r="C552" s="71"/>
      <c r="D552" s="127">
        <f>SUM(D553)</f>
        <v>986</v>
      </c>
      <c r="E552" s="128">
        <f>E553</f>
        <v>986</v>
      </c>
      <c r="F552" s="82">
        <f t="shared" si="25"/>
        <v>100</v>
      </c>
      <c r="G552" s="56"/>
    </row>
    <row r="553" spans="1:7" ht="15.75">
      <c r="A553" s="97" t="s">
        <v>92</v>
      </c>
      <c r="B553" s="70" t="s">
        <v>126</v>
      </c>
      <c r="C553" s="71">
        <v>300</v>
      </c>
      <c r="D553" s="127">
        <f>SUM(D554)</f>
        <v>986</v>
      </c>
      <c r="E553" s="128">
        <f>E554</f>
        <v>986</v>
      </c>
      <c r="F553" s="82">
        <f t="shared" si="25"/>
        <v>100</v>
      </c>
      <c r="G553" s="56"/>
    </row>
    <row r="554" spans="1:7" ht="31.5">
      <c r="A554" s="97" t="s">
        <v>544</v>
      </c>
      <c r="B554" s="70" t="s">
        <v>126</v>
      </c>
      <c r="C554" s="71">
        <v>320</v>
      </c>
      <c r="D554" s="127">
        <v>986</v>
      </c>
      <c r="E554" s="128">
        <v>986</v>
      </c>
      <c r="F554" s="82">
        <f t="shared" si="25"/>
        <v>100</v>
      </c>
      <c r="G554" s="56"/>
    </row>
    <row r="555" spans="1:7" ht="15.75">
      <c r="A555" s="69" t="s">
        <v>127</v>
      </c>
      <c r="B555" s="70" t="s">
        <v>128</v>
      </c>
      <c r="C555" s="68"/>
      <c r="D555" s="127">
        <f>SUM(D556,D565)</f>
        <v>21313.5</v>
      </c>
      <c r="E555" s="125">
        <v>21285.83</v>
      </c>
      <c r="F555" s="82">
        <f t="shared" si="25"/>
        <v>99.870176179416816</v>
      </c>
      <c r="G555" s="56"/>
    </row>
    <row r="556" spans="1:7" ht="31.5">
      <c r="A556" s="69" t="s">
        <v>129</v>
      </c>
      <c r="B556" s="70" t="s">
        <v>130</v>
      </c>
      <c r="C556" s="68"/>
      <c r="D556" s="127">
        <f>SUM(D557)</f>
        <v>18826.48</v>
      </c>
      <c r="E556" s="125">
        <f>E557</f>
        <v>18798.810000000001</v>
      </c>
      <c r="F556" s="82">
        <f t="shared" si="25"/>
        <v>99.85302616314894</v>
      </c>
      <c r="G556" s="56"/>
    </row>
    <row r="557" spans="1:7" ht="15.75">
      <c r="A557" s="79" t="s">
        <v>563</v>
      </c>
      <c r="B557" s="74" t="s">
        <v>389</v>
      </c>
      <c r="C557" s="91"/>
      <c r="D557" s="127">
        <f>SUM(D558,D560,D562)</f>
        <v>18826.48</v>
      </c>
      <c r="E557" s="134">
        <v>18798.810000000001</v>
      </c>
      <c r="F557" s="82">
        <f t="shared" si="25"/>
        <v>99.85302616314894</v>
      </c>
    </row>
    <row r="558" spans="1:7" ht="31.5">
      <c r="A558" s="80" t="s">
        <v>226</v>
      </c>
      <c r="B558" s="74" t="s">
        <v>389</v>
      </c>
      <c r="C558" s="91">
        <v>200</v>
      </c>
      <c r="D558" s="127">
        <f t="shared" ref="D558" si="29">SUM(D559,)</f>
        <v>3275.65</v>
      </c>
      <c r="E558" s="134">
        <f>E559</f>
        <v>3275.3</v>
      </c>
      <c r="F558" s="82">
        <f t="shared" si="25"/>
        <v>99.989315097766863</v>
      </c>
    </row>
    <row r="559" spans="1:7" ht="31.5">
      <c r="A559" s="86" t="s">
        <v>15</v>
      </c>
      <c r="B559" s="74" t="s">
        <v>389</v>
      </c>
      <c r="C559" s="91">
        <v>240</v>
      </c>
      <c r="D559" s="127">
        <v>3275.65</v>
      </c>
      <c r="E559" s="134">
        <v>3275.3</v>
      </c>
      <c r="F559" s="82">
        <f t="shared" si="25"/>
        <v>99.989315097766863</v>
      </c>
    </row>
    <row r="560" spans="1:7" ht="15.75">
      <c r="A560" s="110" t="s">
        <v>92</v>
      </c>
      <c r="B560" s="74" t="s">
        <v>389</v>
      </c>
      <c r="C560" s="71">
        <v>300</v>
      </c>
      <c r="D560" s="130">
        <f>SUM(D561)</f>
        <v>2875.06</v>
      </c>
      <c r="E560" s="128">
        <f>E561</f>
        <v>2847.73</v>
      </c>
      <c r="F560" s="82">
        <f t="shared" si="25"/>
        <v>99.049411142723969</v>
      </c>
      <c r="G560" s="61"/>
    </row>
    <row r="561" spans="1:7" ht="31.5">
      <c r="A561" s="97" t="s">
        <v>544</v>
      </c>
      <c r="B561" s="74" t="s">
        <v>389</v>
      </c>
      <c r="C561" s="71">
        <v>320</v>
      </c>
      <c r="D561" s="127">
        <v>2875.06</v>
      </c>
      <c r="E561" s="128">
        <v>2847.73</v>
      </c>
      <c r="F561" s="82">
        <f t="shared" si="25"/>
        <v>99.049411142723969</v>
      </c>
      <c r="G561" s="61"/>
    </row>
    <row r="562" spans="1:7" ht="31.5">
      <c r="A562" s="86" t="s">
        <v>27</v>
      </c>
      <c r="B562" s="74" t="s">
        <v>389</v>
      </c>
      <c r="C562" s="71">
        <v>600</v>
      </c>
      <c r="D562" s="127">
        <f>SUM(D563,D564)</f>
        <v>12675.769999999999</v>
      </c>
      <c r="E562" s="128">
        <f>E563+E564</f>
        <v>12675.769999999999</v>
      </c>
      <c r="F562" s="82">
        <f t="shared" si="25"/>
        <v>100</v>
      </c>
    </row>
    <row r="563" spans="1:7" ht="15.75">
      <c r="A563" s="86" t="s">
        <v>46</v>
      </c>
      <c r="B563" s="74" t="s">
        <v>389</v>
      </c>
      <c r="C563" s="71">
        <v>610</v>
      </c>
      <c r="D563" s="127">
        <v>11416.97</v>
      </c>
      <c r="E563" s="128">
        <v>11416.97</v>
      </c>
      <c r="F563" s="82">
        <f t="shared" si="25"/>
        <v>100</v>
      </c>
    </row>
    <row r="564" spans="1:7" ht="15.75">
      <c r="A564" s="76" t="s">
        <v>28</v>
      </c>
      <c r="B564" s="74" t="s">
        <v>389</v>
      </c>
      <c r="C564" s="71">
        <v>620</v>
      </c>
      <c r="D564" s="127">
        <v>1258.8</v>
      </c>
      <c r="E564" s="128">
        <v>1258.8</v>
      </c>
      <c r="F564" s="82">
        <f t="shared" si="25"/>
        <v>100</v>
      </c>
    </row>
    <row r="565" spans="1:7" ht="31.5">
      <c r="A565" s="73" t="s">
        <v>428</v>
      </c>
      <c r="B565" s="70" t="s">
        <v>429</v>
      </c>
      <c r="C565" s="91"/>
      <c r="D565" s="127">
        <f t="shared" ref="D565:D567" si="30">SUM(D566,)</f>
        <v>2487.02</v>
      </c>
      <c r="E565" s="128">
        <f>E566</f>
        <v>2487.0100000000002</v>
      </c>
      <c r="F565" s="82">
        <f t="shared" ref="F565:F599" si="31">E565/D565*100</f>
        <v>99.999597912360983</v>
      </c>
      <c r="G565" s="61"/>
    </row>
    <row r="566" spans="1:7" ht="15.75">
      <c r="A566" s="79" t="s">
        <v>633</v>
      </c>
      <c r="B566" s="70" t="s">
        <v>430</v>
      </c>
      <c r="C566" s="91"/>
      <c r="D566" s="127">
        <f t="shared" si="30"/>
        <v>2487.02</v>
      </c>
      <c r="E566" s="128">
        <f>E567</f>
        <v>2487.0100000000002</v>
      </c>
      <c r="F566" s="82">
        <f t="shared" si="31"/>
        <v>99.999597912360983</v>
      </c>
      <c r="G566" s="61"/>
    </row>
    <row r="567" spans="1:7" ht="31.5">
      <c r="A567" s="81" t="s">
        <v>27</v>
      </c>
      <c r="B567" s="70" t="s">
        <v>430</v>
      </c>
      <c r="C567" s="77">
        <v>600</v>
      </c>
      <c r="D567" s="127">
        <f t="shared" si="30"/>
        <v>2487.02</v>
      </c>
      <c r="E567" s="128">
        <f>E568</f>
        <v>2487.0100000000002</v>
      </c>
      <c r="F567" s="82">
        <f t="shared" si="31"/>
        <v>99.999597912360983</v>
      </c>
      <c r="G567" s="61"/>
    </row>
    <row r="568" spans="1:7" ht="15.75">
      <c r="A568" s="81" t="s">
        <v>46</v>
      </c>
      <c r="B568" s="70" t="s">
        <v>430</v>
      </c>
      <c r="C568" s="68">
        <v>610</v>
      </c>
      <c r="D568" s="127">
        <v>2487.02</v>
      </c>
      <c r="E568" s="128">
        <v>2487.0100000000002</v>
      </c>
      <c r="F568" s="82">
        <f t="shared" si="31"/>
        <v>99.999597912360983</v>
      </c>
      <c r="G568" s="61"/>
    </row>
    <row r="569" spans="1:7" ht="15.75">
      <c r="A569" s="69" t="s">
        <v>131</v>
      </c>
      <c r="B569" s="70" t="s">
        <v>132</v>
      </c>
      <c r="C569" s="68"/>
      <c r="D569" s="127">
        <f>SUM(D570)</f>
        <v>492.5</v>
      </c>
      <c r="E569" s="125">
        <f>E570</f>
        <v>492.5</v>
      </c>
      <c r="F569" s="82">
        <f t="shared" si="31"/>
        <v>100</v>
      </c>
      <c r="G569" s="56"/>
    </row>
    <row r="570" spans="1:7" ht="63">
      <c r="A570" s="87" t="s">
        <v>431</v>
      </c>
      <c r="B570" s="70" t="s">
        <v>133</v>
      </c>
      <c r="C570" s="68"/>
      <c r="D570" s="127">
        <f>SUM(D571,)</f>
        <v>492.5</v>
      </c>
      <c r="E570" s="125">
        <f>E571</f>
        <v>492.5</v>
      </c>
      <c r="F570" s="82">
        <f t="shared" si="31"/>
        <v>100</v>
      </c>
      <c r="G570" s="56"/>
    </row>
    <row r="571" spans="1:7" ht="15.75">
      <c r="A571" s="69" t="s">
        <v>276</v>
      </c>
      <c r="B571" s="70" t="s">
        <v>277</v>
      </c>
      <c r="C571" s="68"/>
      <c r="D571" s="127">
        <f>SUM(D572)</f>
        <v>492.5</v>
      </c>
      <c r="E571" s="125">
        <f>E572</f>
        <v>492.5</v>
      </c>
      <c r="F571" s="82">
        <f t="shared" si="31"/>
        <v>100</v>
      </c>
      <c r="G571" s="56"/>
    </row>
    <row r="572" spans="1:7" ht="31.5">
      <c r="A572" s="72" t="s">
        <v>226</v>
      </c>
      <c r="B572" s="70" t="s">
        <v>277</v>
      </c>
      <c r="C572" s="71">
        <v>200</v>
      </c>
      <c r="D572" s="127">
        <f>SUM(D573)</f>
        <v>492.5</v>
      </c>
      <c r="E572" s="128">
        <f>E573</f>
        <v>492.5</v>
      </c>
      <c r="F572" s="82">
        <f t="shared" si="31"/>
        <v>100</v>
      </c>
      <c r="G572" s="56"/>
    </row>
    <row r="573" spans="1:7" ht="31.5">
      <c r="A573" s="72" t="s">
        <v>15</v>
      </c>
      <c r="B573" s="70" t="s">
        <v>277</v>
      </c>
      <c r="C573" s="71">
        <v>240</v>
      </c>
      <c r="D573" s="127">
        <v>492.5</v>
      </c>
      <c r="E573" s="128">
        <v>492.5</v>
      </c>
      <c r="F573" s="82">
        <f t="shared" si="31"/>
        <v>100</v>
      </c>
      <c r="G573" s="56"/>
    </row>
    <row r="574" spans="1:7" ht="31.5">
      <c r="A574" s="69" t="s">
        <v>134</v>
      </c>
      <c r="B574" s="70" t="s">
        <v>135</v>
      </c>
      <c r="C574" s="71"/>
      <c r="D574" s="127">
        <f>SUM(D575)</f>
        <v>37314</v>
      </c>
      <c r="E574" s="128">
        <f>E575</f>
        <v>36662.619999999995</v>
      </c>
      <c r="F574" s="82">
        <f t="shared" si="31"/>
        <v>98.254328134212344</v>
      </c>
      <c r="G574" s="56"/>
    </row>
    <row r="575" spans="1:7" ht="47.25">
      <c r="A575" s="69" t="s">
        <v>432</v>
      </c>
      <c r="B575" s="70" t="s">
        <v>136</v>
      </c>
      <c r="C575" s="71"/>
      <c r="D575" s="127">
        <f>SUM(D576,D583)</f>
        <v>37314</v>
      </c>
      <c r="E575" s="128">
        <f>E576+E583</f>
        <v>36662.619999999995</v>
      </c>
      <c r="F575" s="82">
        <f t="shared" si="31"/>
        <v>98.254328134212344</v>
      </c>
      <c r="G575" s="56"/>
    </row>
    <row r="576" spans="1:7" ht="31.5">
      <c r="A576" s="96" t="s">
        <v>137</v>
      </c>
      <c r="B576" s="70" t="s">
        <v>271</v>
      </c>
      <c r="C576" s="71"/>
      <c r="D576" s="127">
        <f>SUM(D577,D580)</f>
        <v>34143</v>
      </c>
      <c r="E576" s="128">
        <f>E577+E580</f>
        <v>33533.1</v>
      </c>
      <c r="F576" s="82">
        <f t="shared" si="31"/>
        <v>98.213689482470784</v>
      </c>
      <c r="G576" s="56"/>
    </row>
    <row r="577" spans="1:7" ht="31.5">
      <c r="A577" s="72" t="s">
        <v>226</v>
      </c>
      <c r="B577" s="70" t="s">
        <v>271</v>
      </c>
      <c r="C577" s="83" t="s">
        <v>34</v>
      </c>
      <c r="D577" s="127">
        <f>SUM(D578)</f>
        <v>256.13</v>
      </c>
      <c r="E577" s="133">
        <f>E578</f>
        <v>249.43</v>
      </c>
      <c r="F577" s="82">
        <f t="shared" si="31"/>
        <v>97.384140865966501</v>
      </c>
      <c r="G577" s="56"/>
    </row>
    <row r="578" spans="1:7" ht="31.5">
      <c r="A578" s="72" t="s">
        <v>15</v>
      </c>
      <c r="B578" s="70" t="s">
        <v>271</v>
      </c>
      <c r="C578" s="83" t="s">
        <v>138</v>
      </c>
      <c r="D578" s="130">
        <v>256.13</v>
      </c>
      <c r="E578" s="133">
        <f>E579</f>
        <v>249.43</v>
      </c>
      <c r="F578" s="82">
        <f t="shared" si="31"/>
        <v>97.384140865966501</v>
      </c>
      <c r="G578" s="57"/>
    </row>
    <row r="579" spans="1:7" ht="15.75">
      <c r="A579" s="84" t="s">
        <v>119</v>
      </c>
      <c r="B579" s="70" t="s">
        <v>271</v>
      </c>
      <c r="C579" s="83" t="s">
        <v>138</v>
      </c>
      <c r="D579" s="130">
        <v>256.13</v>
      </c>
      <c r="E579" s="133">
        <v>249.43</v>
      </c>
      <c r="F579" s="82">
        <f t="shared" si="31"/>
        <v>97.384140865966501</v>
      </c>
      <c r="G579" s="57"/>
    </row>
    <row r="580" spans="1:7" ht="15.75">
      <c r="A580" s="97" t="s">
        <v>92</v>
      </c>
      <c r="B580" s="70" t="s">
        <v>271</v>
      </c>
      <c r="C580" s="83" t="s">
        <v>93</v>
      </c>
      <c r="D580" s="127">
        <f>SUM(D581)</f>
        <v>33886.870000000003</v>
      </c>
      <c r="E580" s="133">
        <f>E581</f>
        <v>33283.67</v>
      </c>
      <c r="F580" s="82">
        <f t="shared" si="31"/>
        <v>98.219959530048044</v>
      </c>
      <c r="G580" s="56"/>
    </row>
    <row r="581" spans="1:7" ht="15.75">
      <c r="A581" s="69" t="s">
        <v>546</v>
      </c>
      <c r="B581" s="70" t="s">
        <v>271</v>
      </c>
      <c r="C581" s="83" t="s">
        <v>548</v>
      </c>
      <c r="D581" s="130">
        <v>33886.870000000003</v>
      </c>
      <c r="E581" s="133">
        <f>E582</f>
        <v>33283.67</v>
      </c>
      <c r="F581" s="82">
        <f t="shared" si="31"/>
        <v>98.219959530048044</v>
      </c>
      <c r="G581" s="57"/>
    </row>
    <row r="582" spans="1:7" ht="15.75">
      <c r="A582" s="69" t="s">
        <v>119</v>
      </c>
      <c r="B582" s="70" t="s">
        <v>271</v>
      </c>
      <c r="C582" s="83" t="s">
        <v>548</v>
      </c>
      <c r="D582" s="130">
        <v>33886.870000000003</v>
      </c>
      <c r="E582" s="133">
        <v>33283.67</v>
      </c>
      <c r="F582" s="82">
        <f t="shared" si="31"/>
        <v>98.219959530048044</v>
      </c>
      <c r="G582" s="57"/>
    </row>
    <row r="583" spans="1:7" ht="31.5">
      <c r="A583" s="97" t="s">
        <v>139</v>
      </c>
      <c r="B583" s="70" t="s">
        <v>279</v>
      </c>
      <c r="C583" s="71"/>
      <c r="D583" s="127">
        <f>SUM(D584,D587)</f>
        <v>3171</v>
      </c>
      <c r="E583" s="128">
        <f>E584+E587</f>
        <v>3129.52</v>
      </c>
      <c r="F583" s="82">
        <f t="shared" si="31"/>
        <v>98.691895301166824</v>
      </c>
      <c r="G583" s="56"/>
    </row>
    <row r="584" spans="1:7" ht="63">
      <c r="A584" s="72" t="s">
        <v>41</v>
      </c>
      <c r="B584" s="70" t="s">
        <v>279</v>
      </c>
      <c r="C584" s="71">
        <v>100</v>
      </c>
      <c r="D584" s="130">
        <f>SUM(D585)</f>
        <v>2404.1</v>
      </c>
      <c r="E584" s="128">
        <f>E585</f>
        <v>2404.1</v>
      </c>
      <c r="F584" s="82">
        <f t="shared" si="31"/>
        <v>100</v>
      </c>
      <c r="G584" s="57"/>
    </row>
    <row r="585" spans="1:7" ht="31.5">
      <c r="A585" s="72" t="s">
        <v>52</v>
      </c>
      <c r="B585" s="70" t="s">
        <v>279</v>
      </c>
      <c r="C585" s="71">
        <v>120</v>
      </c>
      <c r="D585" s="130">
        <v>2404.1</v>
      </c>
      <c r="E585" s="128">
        <f>E586</f>
        <v>2404.1</v>
      </c>
      <c r="F585" s="82">
        <f t="shared" si="31"/>
        <v>100</v>
      </c>
      <c r="G585" s="57"/>
    </row>
    <row r="586" spans="1:7" ht="15.75">
      <c r="A586" s="69" t="s">
        <v>89</v>
      </c>
      <c r="B586" s="70" t="s">
        <v>279</v>
      </c>
      <c r="C586" s="71">
        <v>120</v>
      </c>
      <c r="D586" s="130">
        <v>2404.1</v>
      </c>
      <c r="E586" s="128">
        <v>2404.1</v>
      </c>
      <c r="F586" s="82">
        <f t="shared" si="31"/>
        <v>100</v>
      </c>
      <c r="G586" s="57"/>
    </row>
    <row r="587" spans="1:7" ht="31.5">
      <c r="A587" s="72" t="s">
        <v>226</v>
      </c>
      <c r="B587" s="70" t="s">
        <v>279</v>
      </c>
      <c r="C587" s="71">
        <v>200</v>
      </c>
      <c r="D587" s="130">
        <f>SUM(D588)</f>
        <v>766.9</v>
      </c>
      <c r="E587" s="128">
        <f>E588</f>
        <v>725.42</v>
      </c>
      <c r="F587" s="82">
        <f t="shared" si="31"/>
        <v>94.59121137045247</v>
      </c>
      <c r="G587" s="57"/>
    </row>
    <row r="588" spans="1:7" ht="31.5">
      <c r="A588" s="72" t="s">
        <v>15</v>
      </c>
      <c r="B588" s="70" t="s">
        <v>279</v>
      </c>
      <c r="C588" s="71">
        <v>240</v>
      </c>
      <c r="D588" s="130">
        <v>766.9</v>
      </c>
      <c r="E588" s="128">
        <f>E589</f>
        <v>725.42</v>
      </c>
      <c r="F588" s="82">
        <f t="shared" si="31"/>
        <v>94.59121137045247</v>
      </c>
      <c r="G588" s="57"/>
    </row>
    <row r="589" spans="1:7" ht="15.75">
      <c r="A589" s="69" t="s">
        <v>89</v>
      </c>
      <c r="B589" s="70" t="s">
        <v>279</v>
      </c>
      <c r="C589" s="71">
        <v>240</v>
      </c>
      <c r="D589" s="130">
        <v>766.9</v>
      </c>
      <c r="E589" s="128">
        <v>725.42</v>
      </c>
      <c r="F589" s="82">
        <f t="shared" si="31"/>
        <v>94.59121137045247</v>
      </c>
      <c r="G589" s="57"/>
    </row>
    <row r="590" spans="1:7" ht="31.5">
      <c r="A590" s="69" t="s">
        <v>140</v>
      </c>
      <c r="B590" s="74" t="s">
        <v>141</v>
      </c>
      <c r="C590" s="68"/>
      <c r="D590" s="127">
        <f>SUM(D591,D596)</f>
        <v>12968</v>
      </c>
      <c r="E590" s="125">
        <f>E591+E596</f>
        <v>8692.11</v>
      </c>
      <c r="F590" s="82">
        <f t="shared" si="31"/>
        <v>67.027375077112893</v>
      </c>
      <c r="G590" s="56"/>
    </row>
    <row r="591" spans="1:7" ht="15.75">
      <c r="A591" s="69" t="s">
        <v>142</v>
      </c>
      <c r="B591" s="70" t="s">
        <v>143</v>
      </c>
      <c r="C591" s="68"/>
      <c r="D591" s="127">
        <f t="shared" ref="D591:D593" si="32">SUM(D592)</f>
        <v>12488</v>
      </c>
      <c r="E591" s="125">
        <v>8212.11</v>
      </c>
      <c r="F591" s="82">
        <f t="shared" si="31"/>
        <v>65.760009609224852</v>
      </c>
      <c r="G591" s="56"/>
    </row>
    <row r="592" spans="1:7" ht="31.5">
      <c r="A592" s="72" t="s">
        <v>144</v>
      </c>
      <c r="B592" s="70" t="s">
        <v>278</v>
      </c>
      <c r="C592" s="68"/>
      <c r="D592" s="127">
        <f t="shared" si="32"/>
        <v>12488</v>
      </c>
      <c r="E592" s="125">
        <v>8212.11</v>
      </c>
      <c r="F592" s="82">
        <f t="shared" si="31"/>
        <v>65.760009609224852</v>
      </c>
      <c r="G592" s="56"/>
    </row>
    <row r="593" spans="1:7" ht="31.5">
      <c r="A593" s="72" t="s">
        <v>226</v>
      </c>
      <c r="B593" s="70" t="s">
        <v>278</v>
      </c>
      <c r="C593" s="68">
        <v>200</v>
      </c>
      <c r="D593" s="127">
        <f t="shared" si="32"/>
        <v>12488</v>
      </c>
      <c r="E593" s="125">
        <v>8212.11</v>
      </c>
      <c r="F593" s="82">
        <f t="shared" si="31"/>
        <v>65.760009609224852</v>
      </c>
      <c r="G593" s="56"/>
    </row>
    <row r="594" spans="1:7" ht="31.5">
      <c r="A594" s="81" t="s">
        <v>15</v>
      </c>
      <c r="B594" s="74" t="s">
        <v>278</v>
      </c>
      <c r="C594" s="68">
        <v>240</v>
      </c>
      <c r="D594" s="127">
        <v>12488</v>
      </c>
      <c r="E594" s="125">
        <v>8212.11</v>
      </c>
      <c r="F594" s="82">
        <f t="shared" si="31"/>
        <v>65.760009609224852</v>
      </c>
      <c r="G594" s="56"/>
    </row>
    <row r="595" spans="1:7" ht="15.75">
      <c r="A595" s="69" t="s">
        <v>119</v>
      </c>
      <c r="B595" s="70" t="s">
        <v>278</v>
      </c>
      <c r="C595" s="68">
        <v>240</v>
      </c>
      <c r="D595" s="127">
        <v>12488</v>
      </c>
      <c r="E595" s="125">
        <v>8212.11</v>
      </c>
      <c r="F595" s="82">
        <f t="shared" si="31"/>
        <v>65.760009609224852</v>
      </c>
      <c r="G595" s="56"/>
    </row>
    <row r="596" spans="1:7" ht="47.25">
      <c r="A596" s="111" t="s">
        <v>272</v>
      </c>
      <c r="B596" s="70" t="s">
        <v>273</v>
      </c>
      <c r="C596" s="68"/>
      <c r="D596" s="127">
        <f>SUM(D597,)</f>
        <v>480</v>
      </c>
      <c r="E596" s="125">
        <v>480</v>
      </c>
      <c r="F596" s="82">
        <f t="shared" si="31"/>
        <v>100</v>
      </c>
      <c r="G596" s="56"/>
    </row>
    <row r="597" spans="1:7" ht="31.5">
      <c r="A597" s="72" t="s">
        <v>274</v>
      </c>
      <c r="B597" s="70" t="s">
        <v>275</v>
      </c>
      <c r="C597" s="68"/>
      <c r="D597" s="127">
        <f>SUM(D598)</f>
        <v>480</v>
      </c>
      <c r="E597" s="125">
        <v>480</v>
      </c>
      <c r="F597" s="82">
        <f t="shared" si="31"/>
        <v>100</v>
      </c>
      <c r="G597" s="56"/>
    </row>
    <row r="598" spans="1:7" ht="15.75">
      <c r="A598" s="97" t="s">
        <v>92</v>
      </c>
      <c r="B598" s="70" t="s">
        <v>275</v>
      </c>
      <c r="C598" s="71">
        <v>300</v>
      </c>
      <c r="D598" s="127">
        <f>SUM(D599)</f>
        <v>480</v>
      </c>
      <c r="E598" s="128">
        <v>480</v>
      </c>
      <c r="F598" s="82">
        <f t="shared" si="31"/>
        <v>100</v>
      </c>
      <c r="G598" s="56"/>
    </row>
    <row r="599" spans="1:7" ht="31.5">
      <c r="A599" s="97" t="s">
        <v>544</v>
      </c>
      <c r="B599" s="70" t="s">
        <v>275</v>
      </c>
      <c r="C599" s="71">
        <v>320</v>
      </c>
      <c r="D599" s="127">
        <v>480</v>
      </c>
      <c r="E599" s="128">
        <v>480</v>
      </c>
      <c r="F599" s="82">
        <f t="shared" si="31"/>
        <v>100</v>
      </c>
      <c r="G599" s="56"/>
    </row>
    <row r="600" spans="1:7" ht="31.5">
      <c r="A600" s="65" t="s">
        <v>235</v>
      </c>
      <c r="B600" s="66" t="s">
        <v>145</v>
      </c>
      <c r="C600" s="78"/>
      <c r="D600" s="118">
        <f>SUM(D601,D648,D722,D753)</f>
        <v>1755422.36</v>
      </c>
      <c r="E600" s="176">
        <v>1694613.79</v>
      </c>
      <c r="F600" s="171">
        <f t="shared" ref="F600:F663" si="33">E600/D600*100</f>
        <v>96.5359578762572</v>
      </c>
      <c r="G600" s="56"/>
    </row>
    <row r="601" spans="1:7" ht="15.75">
      <c r="A601" s="69" t="s">
        <v>146</v>
      </c>
      <c r="B601" s="70" t="s">
        <v>147</v>
      </c>
      <c r="C601" s="71"/>
      <c r="D601" s="127">
        <f>SUM(D602,D614,D622,D643,)</f>
        <v>837693.01</v>
      </c>
      <c r="E601" s="128">
        <v>817824.6</v>
      </c>
      <c r="F601" s="82">
        <f t="shared" si="33"/>
        <v>97.628199141831203</v>
      </c>
      <c r="G601" s="56"/>
    </row>
    <row r="602" spans="1:7" ht="47.25">
      <c r="A602" s="69" t="s">
        <v>236</v>
      </c>
      <c r="B602" s="70" t="s">
        <v>148</v>
      </c>
      <c r="C602" s="71"/>
      <c r="D602" s="127">
        <f>SUM(D603,D606,D610)</f>
        <v>42153</v>
      </c>
      <c r="E602" s="128">
        <f>E603+E606</f>
        <v>23293</v>
      </c>
      <c r="F602" s="82">
        <f t="shared" si="33"/>
        <v>55.258225986288046</v>
      </c>
      <c r="G602" s="56"/>
    </row>
    <row r="603" spans="1:7" ht="47.25">
      <c r="A603" s="69" t="s">
        <v>618</v>
      </c>
      <c r="B603" s="70" t="s">
        <v>619</v>
      </c>
      <c r="C603" s="71"/>
      <c r="D603" s="127">
        <f t="shared" ref="D603:D604" si="34">SUM(D604)</f>
        <v>73</v>
      </c>
      <c r="E603" s="128">
        <f>E604</f>
        <v>73</v>
      </c>
      <c r="F603" s="82">
        <f t="shared" si="33"/>
        <v>100</v>
      </c>
      <c r="G603" s="61"/>
    </row>
    <row r="604" spans="1:7" s="1" customFormat="1" ht="31.5">
      <c r="A604" s="72" t="s">
        <v>306</v>
      </c>
      <c r="B604" s="70" t="s">
        <v>619</v>
      </c>
      <c r="C604" s="68">
        <v>400</v>
      </c>
      <c r="D604" s="127">
        <f t="shared" si="34"/>
        <v>73</v>
      </c>
      <c r="E604" s="125">
        <f>E605</f>
        <v>73</v>
      </c>
      <c r="F604" s="82">
        <f t="shared" si="33"/>
        <v>100</v>
      </c>
      <c r="G604" s="61"/>
    </row>
    <row r="605" spans="1:7" ht="15.75">
      <c r="A605" s="86" t="s">
        <v>547</v>
      </c>
      <c r="B605" s="70" t="s">
        <v>619</v>
      </c>
      <c r="C605" s="71">
        <v>410</v>
      </c>
      <c r="D605" s="127">
        <v>73</v>
      </c>
      <c r="E605" s="128">
        <v>73</v>
      </c>
      <c r="F605" s="82">
        <f t="shared" si="33"/>
        <v>100</v>
      </c>
      <c r="G605" s="61"/>
    </row>
    <row r="606" spans="1:7" ht="99" customHeight="1">
      <c r="A606" s="112" t="s">
        <v>150</v>
      </c>
      <c r="B606" s="70" t="s">
        <v>238</v>
      </c>
      <c r="C606" s="71"/>
      <c r="D606" s="127">
        <f>SUM(D607)</f>
        <v>23250</v>
      </c>
      <c r="E606" s="128">
        <f>E607</f>
        <v>23220</v>
      </c>
      <c r="F606" s="82">
        <f t="shared" si="33"/>
        <v>99.870967741935473</v>
      </c>
      <c r="G606" s="56"/>
    </row>
    <row r="607" spans="1:7" ht="31.5">
      <c r="A607" s="81" t="s">
        <v>27</v>
      </c>
      <c r="B607" s="70" t="s">
        <v>238</v>
      </c>
      <c r="C607" s="68">
        <v>600</v>
      </c>
      <c r="D607" s="127">
        <f>SUM(D608)</f>
        <v>23250</v>
      </c>
      <c r="E607" s="125">
        <f>E608</f>
        <v>23220</v>
      </c>
      <c r="F607" s="82">
        <f t="shared" si="33"/>
        <v>99.870967741935473</v>
      </c>
      <c r="G607" s="56"/>
    </row>
    <row r="608" spans="1:7" ht="31.5">
      <c r="A608" s="69" t="s">
        <v>237</v>
      </c>
      <c r="B608" s="70" t="s">
        <v>238</v>
      </c>
      <c r="C608" s="68">
        <v>630</v>
      </c>
      <c r="D608" s="127">
        <v>23250</v>
      </c>
      <c r="E608" s="125">
        <f>E609</f>
        <v>23220</v>
      </c>
      <c r="F608" s="82">
        <f t="shared" si="33"/>
        <v>99.870967741935473</v>
      </c>
      <c r="G608" s="56"/>
    </row>
    <row r="609" spans="1:7" ht="15.75">
      <c r="A609" s="69" t="s">
        <v>119</v>
      </c>
      <c r="B609" s="70" t="s">
        <v>238</v>
      </c>
      <c r="C609" s="68">
        <v>630</v>
      </c>
      <c r="D609" s="127">
        <v>23250</v>
      </c>
      <c r="E609" s="125">
        <v>23220</v>
      </c>
      <c r="F609" s="82">
        <f t="shared" si="33"/>
        <v>99.870967741935473</v>
      </c>
      <c r="G609" s="56"/>
    </row>
    <row r="610" spans="1:7" ht="31.5">
      <c r="A610" s="79" t="s">
        <v>651</v>
      </c>
      <c r="B610" s="70" t="s">
        <v>652</v>
      </c>
      <c r="C610" s="68"/>
      <c r="D610" s="127">
        <f>SUM(D611)</f>
        <v>18830</v>
      </c>
      <c r="E610" s="125">
        <f>E611</f>
        <v>18830</v>
      </c>
      <c r="F610" s="82">
        <f t="shared" si="33"/>
        <v>100</v>
      </c>
    </row>
    <row r="611" spans="1:7" ht="63">
      <c r="A611" s="72" t="s">
        <v>151</v>
      </c>
      <c r="B611" s="70" t="s">
        <v>660</v>
      </c>
      <c r="C611" s="71"/>
      <c r="D611" s="127">
        <f>SUM(D612)</f>
        <v>18830</v>
      </c>
      <c r="E611" s="125">
        <f>E612</f>
        <v>18830</v>
      </c>
      <c r="F611" s="82">
        <f t="shared" si="33"/>
        <v>100</v>
      </c>
      <c r="G611" s="61"/>
    </row>
    <row r="612" spans="1:7" ht="31.5">
      <c r="A612" s="81" t="s">
        <v>27</v>
      </c>
      <c r="B612" s="70" t="s">
        <v>660</v>
      </c>
      <c r="C612" s="68">
        <v>600</v>
      </c>
      <c r="D612" s="127">
        <f>SUM(D613,)</f>
        <v>18830</v>
      </c>
      <c r="E612" s="125">
        <f>E613</f>
        <v>18830</v>
      </c>
      <c r="F612" s="82">
        <f t="shared" si="33"/>
        <v>100</v>
      </c>
      <c r="G612" s="61"/>
    </row>
    <row r="613" spans="1:7" ht="31.5">
      <c r="A613" s="69" t="s">
        <v>237</v>
      </c>
      <c r="B613" s="70" t="s">
        <v>660</v>
      </c>
      <c r="C613" s="68">
        <v>630</v>
      </c>
      <c r="D613" s="127">
        <v>18830</v>
      </c>
      <c r="E613" s="125">
        <v>18830</v>
      </c>
      <c r="F613" s="82">
        <f t="shared" si="33"/>
        <v>100</v>
      </c>
      <c r="G613" s="61"/>
    </row>
    <row r="614" spans="1:7" ht="63">
      <c r="A614" s="72" t="s">
        <v>288</v>
      </c>
      <c r="B614" s="70" t="s">
        <v>152</v>
      </c>
      <c r="C614" s="88"/>
      <c r="D614" s="127">
        <f>SUM(D615,)</f>
        <v>43069</v>
      </c>
      <c r="E614" s="133">
        <f>E615</f>
        <v>32036</v>
      </c>
      <c r="F614" s="82">
        <f t="shared" si="33"/>
        <v>74.382966867120203</v>
      </c>
      <c r="G614" s="56"/>
    </row>
    <row r="615" spans="1:7" ht="63">
      <c r="A615" s="72" t="s">
        <v>153</v>
      </c>
      <c r="B615" s="70" t="s">
        <v>289</v>
      </c>
      <c r="C615" s="71"/>
      <c r="D615" s="127">
        <f>SUM(D616,D619)</f>
        <v>43069</v>
      </c>
      <c r="E615" s="128">
        <v>32036</v>
      </c>
      <c r="F615" s="82">
        <f t="shared" si="33"/>
        <v>74.382966867120203</v>
      </c>
      <c r="G615" s="56"/>
    </row>
    <row r="616" spans="1:7" ht="31.5">
      <c r="A616" s="72" t="s">
        <v>226</v>
      </c>
      <c r="B616" s="70" t="s">
        <v>289</v>
      </c>
      <c r="C616" s="83" t="s">
        <v>34</v>
      </c>
      <c r="D616" s="127">
        <f>SUM(D617)</f>
        <v>426</v>
      </c>
      <c r="E616" s="133">
        <f>E617</f>
        <v>144.99</v>
      </c>
      <c r="F616" s="82">
        <f t="shared" si="33"/>
        <v>34.035211267605639</v>
      </c>
      <c r="G616" s="56"/>
    </row>
    <row r="617" spans="1:7" ht="31.5">
      <c r="A617" s="84" t="s">
        <v>15</v>
      </c>
      <c r="B617" s="70" t="s">
        <v>289</v>
      </c>
      <c r="C617" s="85">
        <v>240</v>
      </c>
      <c r="D617" s="127">
        <v>426</v>
      </c>
      <c r="E617" s="138">
        <f>E618</f>
        <v>144.99</v>
      </c>
      <c r="F617" s="82">
        <f t="shared" si="33"/>
        <v>34.035211267605639</v>
      </c>
      <c r="G617" s="56"/>
    </row>
    <row r="618" spans="1:7" ht="15.75">
      <c r="A618" s="69" t="s">
        <v>119</v>
      </c>
      <c r="B618" s="70" t="s">
        <v>289</v>
      </c>
      <c r="C618" s="85">
        <v>240</v>
      </c>
      <c r="D618" s="127">
        <v>426</v>
      </c>
      <c r="E618" s="138">
        <v>144.99</v>
      </c>
      <c r="F618" s="82">
        <f t="shared" si="33"/>
        <v>34.035211267605639</v>
      </c>
      <c r="G618" s="56"/>
    </row>
    <row r="619" spans="1:7" ht="15.75">
      <c r="A619" s="73" t="s">
        <v>92</v>
      </c>
      <c r="B619" s="70" t="s">
        <v>289</v>
      </c>
      <c r="C619" s="71">
        <v>300</v>
      </c>
      <c r="D619" s="127">
        <f>SUM(D620)</f>
        <v>42643</v>
      </c>
      <c r="E619" s="128">
        <f>E620</f>
        <v>31891</v>
      </c>
      <c r="F619" s="82">
        <f t="shared" si="33"/>
        <v>74.786014117205639</v>
      </c>
      <c r="G619" s="56"/>
    </row>
    <row r="620" spans="1:7" ht="15.75">
      <c r="A620" s="69" t="s">
        <v>546</v>
      </c>
      <c r="B620" s="70" t="s">
        <v>289</v>
      </c>
      <c r="C620" s="71">
        <v>310</v>
      </c>
      <c r="D620" s="127">
        <v>42643</v>
      </c>
      <c r="E620" s="128">
        <f>E621</f>
        <v>31891</v>
      </c>
      <c r="F620" s="82">
        <f t="shared" si="33"/>
        <v>74.786014117205639</v>
      </c>
      <c r="G620" s="56"/>
    </row>
    <row r="621" spans="1:7" ht="15.75">
      <c r="A621" s="69" t="s">
        <v>119</v>
      </c>
      <c r="B621" s="70" t="s">
        <v>289</v>
      </c>
      <c r="C621" s="71">
        <v>310</v>
      </c>
      <c r="D621" s="127">
        <v>42643</v>
      </c>
      <c r="E621" s="128">
        <v>31891</v>
      </c>
      <c r="F621" s="82">
        <f t="shared" si="33"/>
        <v>74.786014117205639</v>
      </c>
      <c r="G621" s="56"/>
    </row>
    <row r="622" spans="1:7" ht="127.5" customHeight="1">
      <c r="A622" s="81" t="s">
        <v>154</v>
      </c>
      <c r="B622" s="70" t="s">
        <v>155</v>
      </c>
      <c r="C622" s="68"/>
      <c r="D622" s="127">
        <f>SUM(D623,D627,D631,D637,D640)</f>
        <v>750271.63</v>
      </c>
      <c r="E622" s="125">
        <f>E623+E627+E631+E637+E640</f>
        <v>741506.77</v>
      </c>
      <c r="F622" s="82">
        <f t="shared" si="33"/>
        <v>98.831775099906153</v>
      </c>
      <c r="G622" s="56"/>
    </row>
    <row r="623" spans="1:7" ht="15.75">
      <c r="A623" s="93" t="s">
        <v>149</v>
      </c>
      <c r="B623" s="70" t="s">
        <v>156</v>
      </c>
      <c r="C623" s="68"/>
      <c r="D623" s="127">
        <f>SUM(D624)</f>
        <v>177641.63</v>
      </c>
      <c r="E623" s="125">
        <f>E624</f>
        <v>171784.34</v>
      </c>
      <c r="F623" s="82">
        <f t="shared" si="33"/>
        <v>96.702749237326856</v>
      </c>
      <c r="G623" s="56"/>
    </row>
    <row r="624" spans="1:7" ht="31.5">
      <c r="A624" s="81" t="s">
        <v>27</v>
      </c>
      <c r="B624" s="70" t="s">
        <v>156</v>
      </c>
      <c r="C624" s="68">
        <v>600</v>
      </c>
      <c r="D624" s="127">
        <f>SUM(D625,D626,)</f>
        <v>177641.63</v>
      </c>
      <c r="E624" s="125">
        <v>171784.34</v>
      </c>
      <c r="F624" s="82">
        <f t="shared" si="33"/>
        <v>96.702749237326856</v>
      </c>
      <c r="G624" s="56"/>
    </row>
    <row r="625" spans="1:7" ht="15.75">
      <c r="A625" s="81" t="s">
        <v>46</v>
      </c>
      <c r="B625" s="70" t="s">
        <v>156</v>
      </c>
      <c r="C625" s="68">
        <v>610</v>
      </c>
      <c r="D625" s="127">
        <v>56342.71</v>
      </c>
      <c r="E625" s="125">
        <f>7381.4+47796.46</f>
        <v>55177.86</v>
      </c>
      <c r="F625" s="82">
        <f t="shared" si="33"/>
        <v>97.932563059178378</v>
      </c>
    </row>
    <row r="626" spans="1:7" ht="15.75">
      <c r="A626" s="81" t="s">
        <v>28</v>
      </c>
      <c r="B626" s="70" t="s">
        <v>156</v>
      </c>
      <c r="C626" s="68">
        <v>620</v>
      </c>
      <c r="D626" s="127">
        <v>121298.92</v>
      </c>
      <c r="E626" s="132">
        <f>7738.39+108868.07</f>
        <v>116606.46</v>
      </c>
      <c r="F626" s="82">
        <f t="shared" si="33"/>
        <v>96.131490700824045</v>
      </c>
    </row>
    <row r="627" spans="1:7" ht="31.5">
      <c r="A627" s="76" t="s">
        <v>594</v>
      </c>
      <c r="B627" s="70" t="s">
        <v>596</v>
      </c>
      <c r="C627" s="68"/>
      <c r="D627" s="127">
        <f>SUM(D628)</f>
        <v>3118</v>
      </c>
      <c r="E627" s="129">
        <f>E628</f>
        <v>3118</v>
      </c>
      <c r="F627" s="82">
        <f t="shared" si="33"/>
        <v>100</v>
      </c>
      <c r="G627" s="61"/>
    </row>
    <row r="628" spans="1:7" ht="31.5">
      <c r="A628" s="76" t="s">
        <v>27</v>
      </c>
      <c r="B628" s="70" t="s">
        <v>596</v>
      </c>
      <c r="C628" s="68">
        <v>600</v>
      </c>
      <c r="D628" s="127">
        <f>SUM(D629,D630)</f>
        <v>3118</v>
      </c>
      <c r="E628" s="129">
        <f>E629+E630</f>
        <v>3118</v>
      </c>
      <c r="F628" s="82">
        <f t="shared" si="33"/>
        <v>100</v>
      </c>
      <c r="G628" s="61"/>
    </row>
    <row r="629" spans="1:7" ht="15.75">
      <c r="A629" s="76" t="s">
        <v>46</v>
      </c>
      <c r="B629" s="70" t="s">
        <v>596</v>
      </c>
      <c r="C629" s="68">
        <v>610</v>
      </c>
      <c r="D629" s="127">
        <v>363</v>
      </c>
      <c r="E629" s="129">
        <v>363</v>
      </c>
      <c r="F629" s="82">
        <f t="shared" si="33"/>
        <v>100</v>
      </c>
      <c r="G629" s="61"/>
    </row>
    <row r="630" spans="1:7" ht="15.75">
      <c r="A630" s="76" t="s">
        <v>28</v>
      </c>
      <c r="B630" s="70" t="s">
        <v>596</v>
      </c>
      <c r="C630" s="68">
        <v>620</v>
      </c>
      <c r="D630" s="127">
        <v>2755</v>
      </c>
      <c r="E630" s="129">
        <v>2755</v>
      </c>
      <c r="F630" s="82">
        <f t="shared" si="33"/>
        <v>100</v>
      </c>
      <c r="G630" s="61"/>
    </row>
    <row r="631" spans="1:7" ht="110.25">
      <c r="A631" s="81" t="s">
        <v>239</v>
      </c>
      <c r="B631" s="70" t="s">
        <v>240</v>
      </c>
      <c r="C631" s="75"/>
      <c r="D631" s="127">
        <f>SUM(D632)</f>
        <v>562506</v>
      </c>
      <c r="E631" s="130">
        <v>559598.43000000005</v>
      </c>
      <c r="F631" s="82">
        <f t="shared" si="33"/>
        <v>99.483104180222085</v>
      </c>
      <c r="G631" s="56"/>
    </row>
    <row r="632" spans="1:7" ht="31.5">
      <c r="A632" s="81" t="s">
        <v>27</v>
      </c>
      <c r="B632" s="70" t="s">
        <v>240</v>
      </c>
      <c r="C632" s="68">
        <v>600</v>
      </c>
      <c r="D632" s="127">
        <f>SUM(D633,D635)</f>
        <v>562506</v>
      </c>
      <c r="E632" s="183">
        <f>E633+E635</f>
        <v>559598.41999999993</v>
      </c>
      <c r="F632" s="82">
        <f t="shared" si="33"/>
        <v>99.48310240246326</v>
      </c>
      <c r="G632" s="56"/>
    </row>
    <row r="633" spans="1:7" ht="15.75">
      <c r="A633" s="87" t="s">
        <v>46</v>
      </c>
      <c r="B633" s="70" t="s">
        <v>240</v>
      </c>
      <c r="C633" s="68">
        <v>610</v>
      </c>
      <c r="D633" s="127">
        <v>161159.51999999999</v>
      </c>
      <c r="E633" s="183">
        <v>158576.25</v>
      </c>
      <c r="F633" s="82">
        <f t="shared" si="33"/>
        <v>98.39707266440108</v>
      </c>
      <c r="G633" s="56"/>
    </row>
    <row r="634" spans="1:7" ht="15.75">
      <c r="A634" s="69" t="s">
        <v>119</v>
      </c>
      <c r="B634" s="70" t="s">
        <v>240</v>
      </c>
      <c r="C634" s="68">
        <v>610</v>
      </c>
      <c r="D634" s="127">
        <v>161159.51999999999</v>
      </c>
      <c r="E634" s="183">
        <v>158576.25</v>
      </c>
      <c r="F634" s="82">
        <f t="shared" si="33"/>
        <v>98.39707266440108</v>
      </c>
      <c r="G634" s="56"/>
    </row>
    <row r="635" spans="1:7" ht="15.75">
      <c r="A635" s="81" t="s">
        <v>28</v>
      </c>
      <c r="B635" s="70" t="s">
        <v>240</v>
      </c>
      <c r="C635" s="68">
        <v>620</v>
      </c>
      <c r="D635" s="127">
        <v>401346.48</v>
      </c>
      <c r="E635" s="183">
        <v>401022.17</v>
      </c>
      <c r="F635" s="82">
        <f t="shared" si="33"/>
        <v>99.919194507449021</v>
      </c>
      <c r="G635" s="56"/>
    </row>
    <row r="636" spans="1:7" ht="15.75">
      <c r="A636" s="69" t="s">
        <v>119</v>
      </c>
      <c r="B636" s="70" t="s">
        <v>240</v>
      </c>
      <c r="C636" s="68">
        <v>620</v>
      </c>
      <c r="D636" s="127">
        <v>401346.48</v>
      </c>
      <c r="E636" s="183">
        <v>401022.17</v>
      </c>
      <c r="F636" s="82">
        <f t="shared" si="33"/>
        <v>99.919194507449021</v>
      </c>
      <c r="G636" s="56"/>
    </row>
    <row r="637" spans="1:7" ht="47.25">
      <c r="A637" s="79" t="s">
        <v>679</v>
      </c>
      <c r="B637" s="70" t="s">
        <v>680</v>
      </c>
      <c r="C637" s="68"/>
      <c r="D637" s="127">
        <f>SUM(D638)</f>
        <v>5906</v>
      </c>
      <c r="E637" s="125">
        <v>5906</v>
      </c>
      <c r="F637" s="82">
        <f t="shared" si="33"/>
        <v>100</v>
      </c>
    </row>
    <row r="638" spans="1:7" ht="31.5">
      <c r="A638" s="76" t="s">
        <v>27</v>
      </c>
      <c r="B638" s="70" t="s">
        <v>680</v>
      </c>
      <c r="C638" s="68">
        <v>600</v>
      </c>
      <c r="D638" s="127">
        <f>SUM(D639)</f>
        <v>5906</v>
      </c>
      <c r="E638" s="125">
        <v>5906</v>
      </c>
      <c r="F638" s="82">
        <f t="shared" si="33"/>
        <v>100</v>
      </c>
    </row>
    <row r="639" spans="1:7" ht="15.75">
      <c r="A639" s="76" t="s">
        <v>28</v>
      </c>
      <c r="B639" s="70" t="s">
        <v>680</v>
      </c>
      <c r="C639" s="68">
        <v>620</v>
      </c>
      <c r="D639" s="127">
        <v>5906</v>
      </c>
      <c r="E639" s="125">
        <v>5906</v>
      </c>
      <c r="F639" s="82">
        <f t="shared" si="33"/>
        <v>100</v>
      </c>
    </row>
    <row r="640" spans="1:7" ht="63">
      <c r="A640" s="69" t="s">
        <v>632</v>
      </c>
      <c r="B640" s="70" t="s">
        <v>524</v>
      </c>
      <c r="C640" s="68"/>
      <c r="D640" s="127">
        <f>SUM(D641)</f>
        <v>1100</v>
      </c>
      <c r="E640" s="125">
        <f>E641</f>
        <v>1100</v>
      </c>
      <c r="F640" s="82">
        <f t="shared" si="33"/>
        <v>100</v>
      </c>
    </row>
    <row r="641" spans="1:8" ht="31.5">
      <c r="A641" s="76" t="s">
        <v>27</v>
      </c>
      <c r="B641" s="70" t="s">
        <v>524</v>
      </c>
      <c r="C641" s="68">
        <v>600</v>
      </c>
      <c r="D641" s="127">
        <f>SUM(D642)</f>
        <v>1100</v>
      </c>
      <c r="E641" s="125">
        <f>E642</f>
        <v>1100</v>
      </c>
      <c r="F641" s="82">
        <f t="shared" si="33"/>
        <v>100</v>
      </c>
    </row>
    <row r="642" spans="1:8" ht="15.75">
      <c r="A642" s="76" t="s">
        <v>28</v>
      </c>
      <c r="B642" s="70" t="s">
        <v>524</v>
      </c>
      <c r="C642" s="68">
        <v>620</v>
      </c>
      <c r="D642" s="127">
        <v>1100</v>
      </c>
      <c r="E642" s="125">
        <v>1100</v>
      </c>
      <c r="F642" s="82">
        <f t="shared" si="33"/>
        <v>100</v>
      </c>
    </row>
    <row r="643" spans="1:8" ht="47.25">
      <c r="A643" s="113" t="s">
        <v>241</v>
      </c>
      <c r="B643" s="70" t="s">
        <v>157</v>
      </c>
      <c r="C643" s="68"/>
      <c r="D643" s="127">
        <f>SUM(D644)</f>
        <v>2199.38</v>
      </c>
      <c r="E643" s="125">
        <f>E644</f>
        <v>2158.8200000000002</v>
      </c>
      <c r="F643" s="82">
        <f t="shared" si="33"/>
        <v>98.155843919650081</v>
      </c>
      <c r="G643" s="56"/>
      <c r="H643" s="2"/>
    </row>
    <row r="644" spans="1:8" ht="15.75">
      <c r="A644" s="93" t="s">
        <v>149</v>
      </c>
      <c r="B644" s="70" t="s">
        <v>158</v>
      </c>
      <c r="C644" s="68"/>
      <c r="D644" s="127">
        <f>SUM(D645)</f>
        <v>2199.38</v>
      </c>
      <c r="E644" s="125">
        <f>E645</f>
        <v>2158.8200000000002</v>
      </c>
      <c r="F644" s="82">
        <f t="shared" si="33"/>
        <v>98.155843919650081</v>
      </c>
      <c r="G644" s="56"/>
    </row>
    <row r="645" spans="1:8" ht="31.5">
      <c r="A645" s="81" t="s">
        <v>27</v>
      </c>
      <c r="B645" s="70" t="s">
        <v>158</v>
      </c>
      <c r="C645" s="68">
        <v>600</v>
      </c>
      <c r="D645" s="127">
        <f>SUM(D646,D647,)</f>
        <v>2199.38</v>
      </c>
      <c r="E645" s="125">
        <f>E646+E647</f>
        <v>2158.8200000000002</v>
      </c>
      <c r="F645" s="82">
        <f t="shared" si="33"/>
        <v>98.155843919650081</v>
      </c>
      <c r="G645" s="56"/>
    </row>
    <row r="646" spans="1:8" ht="15.75">
      <c r="A646" s="81" t="s">
        <v>46</v>
      </c>
      <c r="B646" s="70" t="s">
        <v>158</v>
      </c>
      <c r="C646" s="68">
        <v>610</v>
      </c>
      <c r="D646" s="127">
        <v>560.15</v>
      </c>
      <c r="E646" s="125">
        <v>560.14</v>
      </c>
      <c r="F646" s="82">
        <f t="shared" si="33"/>
        <v>99.998214763902524</v>
      </c>
      <c r="G646" s="56"/>
    </row>
    <row r="647" spans="1:8" ht="15.75">
      <c r="A647" s="81" t="s">
        <v>28</v>
      </c>
      <c r="B647" s="70" t="s">
        <v>158</v>
      </c>
      <c r="C647" s="68">
        <v>620</v>
      </c>
      <c r="D647" s="127">
        <v>1639.23</v>
      </c>
      <c r="E647" s="125">
        <v>1598.68</v>
      </c>
      <c r="F647" s="82">
        <f t="shared" si="33"/>
        <v>97.526277581547433</v>
      </c>
      <c r="G647" s="56"/>
    </row>
    <row r="648" spans="1:8" ht="15.75">
      <c r="A648" s="69" t="s">
        <v>159</v>
      </c>
      <c r="B648" s="70" t="s">
        <v>160</v>
      </c>
      <c r="C648" s="71"/>
      <c r="D648" s="127">
        <f>SUM(D649,D666,D671,D687,D696,D701,D706,D714,)</f>
        <v>750643.76</v>
      </c>
      <c r="E648" s="128">
        <v>711758.58</v>
      </c>
      <c r="F648" s="82">
        <f t="shared" si="33"/>
        <v>94.819755778693207</v>
      </c>
      <c r="G648" s="56"/>
    </row>
    <row r="649" spans="1:8" ht="129.75" customHeight="1">
      <c r="A649" s="69" t="s">
        <v>280</v>
      </c>
      <c r="B649" s="70" t="s">
        <v>161</v>
      </c>
      <c r="C649" s="71"/>
      <c r="D649" s="127">
        <f>SUM(D650,D654,D657,D663)</f>
        <v>609677.43000000005</v>
      </c>
      <c r="E649" s="128">
        <v>576121.73</v>
      </c>
      <c r="F649" s="82">
        <f t="shared" si="33"/>
        <v>94.496155122553887</v>
      </c>
      <c r="G649" s="56"/>
    </row>
    <row r="650" spans="1:8" ht="15.75">
      <c r="A650" s="93" t="s">
        <v>162</v>
      </c>
      <c r="B650" s="70" t="s">
        <v>163</v>
      </c>
      <c r="C650" s="71"/>
      <c r="D650" s="127">
        <f>SUM(D651)</f>
        <v>4838.2199999999993</v>
      </c>
      <c r="E650" s="128">
        <f>E651</f>
        <v>4714.22</v>
      </c>
      <c r="F650" s="82">
        <f t="shared" si="33"/>
        <v>97.43707396521863</v>
      </c>
      <c r="G650" s="56"/>
    </row>
    <row r="651" spans="1:8" ht="31.5">
      <c r="A651" s="81" t="s">
        <v>27</v>
      </c>
      <c r="B651" s="70" t="s">
        <v>163</v>
      </c>
      <c r="C651" s="77">
        <v>600</v>
      </c>
      <c r="D651" s="127">
        <f>SUM(D652,D653)</f>
        <v>4838.2199999999993</v>
      </c>
      <c r="E651" s="132">
        <f>E652+E653</f>
        <v>4714.22</v>
      </c>
      <c r="F651" s="82">
        <f t="shared" si="33"/>
        <v>97.43707396521863</v>
      </c>
      <c r="G651" s="56"/>
    </row>
    <row r="652" spans="1:8" ht="15.75">
      <c r="A652" s="81" t="s">
        <v>46</v>
      </c>
      <c r="B652" s="70" t="s">
        <v>163</v>
      </c>
      <c r="C652" s="68">
        <v>610</v>
      </c>
      <c r="D652" s="127">
        <v>1411.6</v>
      </c>
      <c r="E652" s="132">
        <v>1293.6300000000001</v>
      </c>
      <c r="F652" s="82">
        <f t="shared" si="33"/>
        <v>91.642816661943911</v>
      </c>
      <c r="G652" s="56"/>
    </row>
    <row r="653" spans="1:8" ht="15.75">
      <c r="A653" s="81" t="s">
        <v>28</v>
      </c>
      <c r="B653" s="70" t="s">
        <v>163</v>
      </c>
      <c r="C653" s="68">
        <v>620</v>
      </c>
      <c r="D653" s="127">
        <v>3426.62</v>
      </c>
      <c r="E653" s="125">
        <v>3420.59</v>
      </c>
      <c r="F653" s="82">
        <f t="shared" si="33"/>
        <v>99.824024840805237</v>
      </c>
      <c r="G653" s="56"/>
    </row>
    <row r="654" spans="1:8" ht="15.75">
      <c r="A654" s="93" t="s">
        <v>164</v>
      </c>
      <c r="B654" s="70" t="s">
        <v>689</v>
      </c>
      <c r="C654" s="68"/>
      <c r="D654" s="127">
        <f>SUM(D655)</f>
        <v>98.21</v>
      </c>
      <c r="E654" s="125">
        <f>E655</f>
        <v>98.21</v>
      </c>
      <c r="F654" s="82">
        <f t="shared" si="33"/>
        <v>100</v>
      </c>
    </row>
    <row r="655" spans="1:8" ht="31.5">
      <c r="A655" s="76" t="s">
        <v>27</v>
      </c>
      <c r="B655" s="70" t="s">
        <v>689</v>
      </c>
      <c r="C655" s="77">
        <v>600</v>
      </c>
      <c r="D655" s="127">
        <f>SUM(D656)</f>
        <v>98.21</v>
      </c>
      <c r="E655" s="132">
        <f>E656</f>
        <v>98.21</v>
      </c>
      <c r="F655" s="82">
        <f t="shared" si="33"/>
        <v>100</v>
      </c>
    </row>
    <row r="656" spans="1:8" ht="15.75">
      <c r="A656" s="76" t="s">
        <v>46</v>
      </c>
      <c r="B656" s="70" t="s">
        <v>689</v>
      </c>
      <c r="C656" s="68">
        <v>610</v>
      </c>
      <c r="D656" s="127">
        <v>98.21</v>
      </c>
      <c r="E656" s="125">
        <v>98.21</v>
      </c>
      <c r="F656" s="82">
        <f t="shared" si="33"/>
        <v>100</v>
      </c>
    </row>
    <row r="657" spans="1:7" ht="148.5" customHeight="1">
      <c r="A657" s="79" t="s">
        <v>281</v>
      </c>
      <c r="B657" s="70" t="s">
        <v>282</v>
      </c>
      <c r="C657" s="88"/>
      <c r="D657" s="127">
        <f>SUM(D658)</f>
        <v>604738</v>
      </c>
      <c r="E657" s="133">
        <f>E658</f>
        <v>571309.29</v>
      </c>
      <c r="F657" s="82">
        <f t="shared" si="33"/>
        <v>94.47219953103658</v>
      </c>
    </row>
    <row r="658" spans="1:7" ht="31.5">
      <c r="A658" s="76" t="s">
        <v>27</v>
      </c>
      <c r="B658" s="70" t="s">
        <v>282</v>
      </c>
      <c r="C658" s="88">
        <v>600</v>
      </c>
      <c r="D658" s="127">
        <f>SUM(D659,D661)</f>
        <v>604738</v>
      </c>
      <c r="E658" s="133">
        <f>E659+E661</f>
        <v>571309.29</v>
      </c>
      <c r="F658" s="82">
        <f t="shared" si="33"/>
        <v>94.47219953103658</v>
      </c>
    </row>
    <row r="659" spans="1:7" ht="15.75">
      <c r="A659" s="90" t="s">
        <v>46</v>
      </c>
      <c r="B659" s="70" t="s">
        <v>282</v>
      </c>
      <c r="C659" s="68">
        <v>610</v>
      </c>
      <c r="D659" s="127">
        <v>409332.47</v>
      </c>
      <c r="E659" s="125">
        <f>E660</f>
        <v>393579.73</v>
      </c>
      <c r="F659" s="82">
        <f t="shared" si="33"/>
        <v>96.151602632451798</v>
      </c>
    </row>
    <row r="660" spans="1:7" ht="15.75">
      <c r="A660" s="79" t="s">
        <v>119</v>
      </c>
      <c r="B660" s="70" t="s">
        <v>282</v>
      </c>
      <c r="C660" s="68">
        <v>610</v>
      </c>
      <c r="D660" s="127">
        <v>409332.47</v>
      </c>
      <c r="E660" s="125">
        <v>393579.73</v>
      </c>
      <c r="F660" s="82">
        <f t="shared" si="33"/>
        <v>96.151602632451798</v>
      </c>
    </row>
    <row r="661" spans="1:7" ht="15.75">
      <c r="A661" s="76" t="s">
        <v>28</v>
      </c>
      <c r="B661" s="70" t="s">
        <v>282</v>
      </c>
      <c r="C661" s="68">
        <v>620</v>
      </c>
      <c r="D661" s="127">
        <v>195405.53</v>
      </c>
      <c r="E661" s="125">
        <f>E662</f>
        <v>177729.56</v>
      </c>
      <c r="F661" s="82">
        <f t="shared" si="33"/>
        <v>90.954211991850997</v>
      </c>
    </row>
    <row r="662" spans="1:7" ht="15.75">
      <c r="A662" s="79" t="s">
        <v>119</v>
      </c>
      <c r="B662" s="70" t="s">
        <v>282</v>
      </c>
      <c r="C662" s="68">
        <v>620</v>
      </c>
      <c r="D662" s="127">
        <v>195405.53</v>
      </c>
      <c r="E662" s="125">
        <v>177729.56</v>
      </c>
      <c r="F662" s="82">
        <f t="shared" si="33"/>
        <v>90.954211991850997</v>
      </c>
    </row>
    <row r="663" spans="1:7" ht="47.25">
      <c r="A663" s="79" t="s">
        <v>679</v>
      </c>
      <c r="B663" s="70" t="s">
        <v>681</v>
      </c>
      <c r="C663" s="68"/>
      <c r="D663" s="127">
        <f>SUM(D664)</f>
        <v>3</v>
      </c>
      <c r="E663" s="125">
        <v>0</v>
      </c>
      <c r="F663" s="82">
        <f t="shared" si="33"/>
        <v>0</v>
      </c>
    </row>
    <row r="664" spans="1:7" ht="31.5">
      <c r="A664" s="76" t="s">
        <v>27</v>
      </c>
      <c r="B664" s="70" t="s">
        <v>681</v>
      </c>
      <c r="C664" s="68">
        <v>600</v>
      </c>
      <c r="D664" s="127">
        <f>SUM(D665)</f>
        <v>3</v>
      </c>
      <c r="E664" s="125">
        <v>0</v>
      </c>
      <c r="F664" s="82">
        <f t="shared" ref="F664:F727" si="35">E664/D664*100</f>
        <v>0</v>
      </c>
    </row>
    <row r="665" spans="1:7" ht="15.75">
      <c r="A665" s="90" t="s">
        <v>46</v>
      </c>
      <c r="B665" s="70" t="s">
        <v>681</v>
      </c>
      <c r="C665" s="68">
        <v>610</v>
      </c>
      <c r="D665" s="127">
        <v>3</v>
      </c>
      <c r="E665" s="125">
        <v>0</v>
      </c>
      <c r="F665" s="82">
        <f t="shared" si="35"/>
        <v>0</v>
      </c>
    </row>
    <row r="666" spans="1:7" ht="31.5">
      <c r="A666" s="69" t="s">
        <v>283</v>
      </c>
      <c r="B666" s="70" t="s">
        <v>165</v>
      </c>
      <c r="C666" s="68"/>
      <c r="D666" s="127">
        <f>SUM(D667)</f>
        <v>6218</v>
      </c>
      <c r="E666" s="125">
        <f>E667</f>
        <v>5336.1</v>
      </c>
      <c r="F666" s="82">
        <f t="shared" si="35"/>
        <v>85.816982952717922</v>
      </c>
      <c r="G666" s="56"/>
    </row>
    <row r="667" spans="1:7" ht="130.5" customHeight="1">
      <c r="A667" s="69" t="s">
        <v>284</v>
      </c>
      <c r="B667" s="70" t="s">
        <v>285</v>
      </c>
      <c r="C667" s="68"/>
      <c r="D667" s="127">
        <f>SUM(D668)</f>
        <v>6218</v>
      </c>
      <c r="E667" s="125">
        <f>E668</f>
        <v>5336.1</v>
      </c>
      <c r="F667" s="82">
        <f t="shared" si="35"/>
        <v>85.816982952717922</v>
      </c>
      <c r="G667" s="56"/>
    </row>
    <row r="668" spans="1:7" ht="31.5">
      <c r="A668" s="81" t="s">
        <v>27</v>
      </c>
      <c r="B668" s="70" t="s">
        <v>285</v>
      </c>
      <c r="C668" s="68">
        <v>600</v>
      </c>
      <c r="D668" s="127">
        <f>SUM(D669)</f>
        <v>6218</v>
      </c>
      <c r="E668" s="125">
        <f>E669</f>
        <v>5336.1</v>
      </c>
      <c r="F668" s="82">
        <f t="shared" si="35"/>
        <v>85.816982952717922</v>
      </c>
      <c r="G668" s="56"/>
    </row>
    <row r="669" spans="1:7" ht="31.5">
      <c r="A669" s="69" t="s">
        <v>237</v>
      </c>
      <c r="B669" s="70" t="s">
        <v>285</v>
      </c>
      <c r="C669" s="68">
        <v>630</v>
      </c>
      <c r="D669" s="127">
        <v>6218</v>
      </c>
      <c r="E669" s="125">
        <f>E670</f>
        <v>5336.1</v>
      </c>
      <c r="F669" s="82">
        <f t="shared" si="35"/>
        <v>85.816982952717922</v>
      </c>
      <c r="G669" s="56"/>
    </row>
    <row r="670" spans="1:7" ht="15.75">
      <c r="A670" s="69" t="s">
        <v>119</v>
      </c>
      <c r="B670" s="70" t="s">
        <v>285</v>
      </c>
      <c r="C670" s="68">
        <v>630</v>
      </c>
      <c r="D670" s="127">
        <v>6218</v>
      </c>
      <c r="E670" s="125">
        <v>5336.1</v>
      </c>
      <c r="F670" s="82">
        <f t="shared" si="35"/>
        <v>85.816982952717922</v>
      </c>
      <c r="G670" s="56"/>
    </row>
    <row r="671" spans="1:7" ht="47.25">
      <c r="A671" s="72" t="s">
        <v>166</v>
      </c>
      <c r="B671" s="70" t="s">
        <v>167</v>
      </c>
      <c r="C671" s="68"/>
      <c r="D671" s="127">
        <f>SUM(D672,D676,D679)</f>
        <v>109620.10999999999</v>
      </c>
      <c r="E671" s="125">
        <f>E672+E676+E679</f>
        <v>106164.12</v>
      </c>
      <c r="F671" s="82">
        <f t="shared" si="35"/>
        <v>96.847302926442978</v>
      </c>
      <c r="G671" s="56"/>
    </row>
    <row r="672" spans="1:7" ht="15.75">
      <c r="A672" s="93" t="s">
        <v>162</v>
      </c>
      <c r="B672" s="70" t="s">
        <v>168</v>
      </c>
      <c r="C672" s="68"/>
      <c r="D672" s="127">
        <f>SUM(D673)</f>
        <v>60743.39</v>
      </c>
      <c r="E672" s="125">
        <f>E673</f>
        <v>58047.57</v>
      </c>
      <c r="F672" s="82">
        <f t="shared" si="35"/>
        <v>95.561953325291853</v>
      </c>
      <c r="G672" s="56"/>
    </row>
    <row r="673" spans="1:8" ht="31.5">
      <c r="A673" s="81" t="s">
        <v>27</v>
      </c>
      <c r="B673" s="70" t="s">
        <v>168</v>
      </c>
      <c r="C673" s="77">
        <v>600</v>
      </c>
      <c r="D673" s="127">
        <f>SUM(D674,D675)</f>
        <v>60743.39</v>
      </c>
      <c r="E673" s="132">
        <f>E674+E675</f>
        <v>58047.57</v>
      </c>
      <c r="F673" s="82">
        <f t="shared" si="35"/>
        <v>95.561953325291853</v>
      </c>
      <c r="G673" s="56"/>
    </row>
    <row r="674" spans="1:8" ht="15.75">
      <c r="A674" s="81" t="s">
        <v>46</v>
      </c>
      <c r="B674" s="70" t="s">
        <v>168</v>
      </c>
      <c r="C674" s="68">
        <v>610</v>
      </c>
      <c r="D674" s="127">
        <v>36985.360000000001</v>
      </c>
      <c r="E674" s="125">
        <v>34530.49</v>
      </c>
      <c r="F674" s="82">
        <f t="shared" si="35"/>
        <v>93.362589954511719</v>
      </c>
      <c r="G674" s="56"/>
    </row>
    <row r="675" spans="1:8" ht="15.75">
      <c r="A675" s="81" t="s">
        <v>28</v>
      </c>
      <c r="B675" s="70" t="s">
        <v>168</v>
      </c>
      <c r="C675" s="68">
        <v>620</v>
      </c>
      <c r="D675" s="127">
        <v>23758.03</v>
      </c>
      <c r="E675" s="125">
        <v>23517.08</v>
      </c>
      <c r="F675" s="82">
        <f t="shared" si="35"/>
        <v>98.985816584960972</v>
      </c>
      <c r="G675" s="56"/>
    </row>
    <row r="676" spans="1:8" ht="15.75">
      <c r="A676" s="93" t="s">
        <v>164</v>
      </c>
      <c r="B676" s="70" t="s">
        <v>169</v>
      </c>
      <c r="C676" s="68"/>
      <c r="D676" s="127">
        <f>SUM(D677)</f>
        <v>5118.72</v>
      </c>
      <c r="E676" s="125">
        <f>E677</f>
        <v>4358.55</v>
      </c>
      <c r="F676" s="82">
        <f t="shared" si="35"/>
        <v>85.149216991747934</v>
      </c>
      <c r="G676" s="56"/>
      <c r="H676" s="2"/>
    </row>
    <row r="677" spans="1:8" ht="31.5">
      <c r="A677" s="81" t="s">
        <v>27</v>
      </c>
      <c r="B677" s="70" t="s">
        <v>169</v>
      </c>
      <c r="C677" s="77">
        <v>600</v>
      </c>
      <c r="D677" s="127">
        <f>SUM(D678)</f>
        <v>5118.72</v>
      </c>
      <c r="E677" s="132">
        <f>E678</f>
        <v>4358.55</v>
      </c>
      <c r="F677" s="82">
        <f t="shared" si="35"/>
        <v>85.149216991747934</v>
      </c>
      <c r="G677" s="56"/>
      <c r="H677" s="2"/>
    </row>
    <row r="678" spans="1:8" ht="15.75">
      <c r="A678" s="81" t="s">
        <v>46</v>
      </c>
      <c r="B678" s="70" t="s">
        <v>169</v>
      </c>
      <c r="C678" s="68">
        <v>610</v>
      </c>
      <c r="D678" s="127">
        <v>5118.72</v>
      </c>
      <c r="E678" s="125">
        <v>4358.55</v>
      </c>
      <c r="F678" s="82">
        <f t="shared" si="35"/>
        <v>85.149216991747934</v>
      </c>
      <c r="G678" s="56"/>
    </row>
    <row r="679" spans="1:8" ht="120" customHeight="1">
      <c r="A679" s="114" t="s">
        <v>562</v>
      </c>
      <c r="B679" s="70" t="s">
        <v>286</v>
      </c>
      <c r="C679" s="88"/>
      <c r="D679" s="127">
        <f>SUM(D680)</f>
        <v>43757.999999999993</v>
      </c>
      <c r="E679" s="133">
        <f>E680</f>
        <v>43757.999999999993</v>
      </c>
      <c r="F679" s="82">
        <f t="shared" si="35"/>
        <v>100</v>
      </c>
      <c r="G679" s="56"/>
    </row>
    <row r="680" spans="1:8" ht="31.5">
      <c r="A680" s="81" t="s">
        <v>27</v>
      </c>
      <c r="B680" s="70" t="s">
        <v>286</v>
      </c>
      <c r="C680" s="88">
        <v>600</v>
      </c>
      <c r="D680" s="127">
        <f>SUM(D681,D683,D685)</f>
        <v>43757.999999999993</v>
      </c>
      <c r="E680" s="133">
        <f>E681+E683+E685</f>
        <v>43757.999999999993</v>
      </c>
      <c r="F680" s="82">
        <f t="shared" si="35"/>
        <v>100</v>
      </c>
      <c r="G680" s="56"/>
    </row>
    <row r="681" spans="1:8" ht="15.75">
      <c r="A681" s="87" t="s">
        <v>46</v>
      </c>
      <c r="B681" s="70" t="s">
        <v>286</v>
      </c>
      <c r="C681" s="68">
        <v>610</v>
      </c>
      <c r="D681" s="127">
        <v>29116.85</v>
      </c>
      <c r="E681" s="125">
        <f>E682</f>
        <v>29116.85</v>
      </c>
      <c r="F681" s="82">
        <f t="shared" si="35"/>
        <v>100</v>
      </c>
      <c r="G681" s="56"/>
      <c r="H681" s="2"/>
    </row>
    <row r="682" spans="1:8" ht="15.75">
      <c r="A682" s="69" t="s">
        <v>119</v>
      </c>
      <c r="B682" s="70" t="s">
        <v>286</v>
      </c>
      <c r="C682" s="68">
        <v>610</v>
      </c>
      <c r="D682" s="127">
        <v>29116.85</v>
      </c>
      <c r="E682" s="125">
        <v>29116.85</v>
      </c>
      <c r="F682" s="82">
        <f t="shared" si="35"/>
        <v>100</v>
      </c>
      <c r="G682" s="56"/>
    </row>
    <row r="683" spans="1:8" ht="15.75">
      <c r="A683" s="81" t="s">
        <v>28</v>
      </c>
      <c r="B683" s="70" t="s">
        <v>286</v>
      </c>
      <c r="C683" s="68">
        <v>620</v>
      </c>
      <c r="D683" s="127">
        <v>14079.31</v>
      </c>
      <c r="E683" s="125">
        <f>E684</f>
        <v>14079.31</v>
      </c>
      <c r="F683" s="82">
        <f t="shared" si="35"/>
        <v>100</v>
      </c>
      <c r="G683" s="56"/>
    </row>
    <row r="684" spans="1:8" ht="15.75">
      <c r="A684" s="69" t="s">
        <v>119</v>
      </c>
      <c r="B684" s="70" t="s">
        <v>286</v>
      </c>
      <c r="C684" s="68">
        <v>620</v>
      </c>
      <c r="D684" s="127">
        <v>14079.31</v>
      </c>
      <c r="E684" s="125">
        <v>14079.31</v>
      </c>
      <c r="F684" s="82">
        <f t="shared" si="35"/>
        <v>100</v>
      </c>
      <c r="G684" s="56"/>
    </row>
    <row r="685" spans="1:8" ht="31.5">
      <c r="A685" s="69" t="s">
        <v>237</v>
      </c>
      <c r="B685" s="70" t="s">
        <v>286</v>
      </c>
      <c r="C685" s="68">
        <v>630</v>
      </c>
      <c r="D685" s="127">
        <v>561.84</v>
      </c>
      <c r="E685" s="125">
        <f>E686</f>
        <v>561.84</v>
      </c>
      <c r="F685" s="82">
        <f t="shared" si="35"/>
        <v>100</v>
      </c>
      <c r="G685" s="61"/>
    </row>
    <row r="686" spans="1:8" ht="15.75">
      <c r="A686" s="69" t="s">
        <v>119</v>
      </c>
      <c r="B686" s="70" t="s">
        <v>286</v>
      </c>
      <c r="C686" s="68">
        <v>630</v>
      </c>
      <c r="D686" s="127">
        <v>561.84</v>
      </c>
      <c r="E686" s="125">
        <v>561.84</v>
      </c>
      <c r="F686" s="82">
        <f t="shared" si="35"/>
        <v>100</v>
      </c>
      <c r="G686" s="61"/>
    </row>
    <row r="687" spans="1:8" ht="101.25" customHeight="1">
      <c r="A687" s="69" t="s">
        <v>287</v>
      </c>
      <c r="B687" s="70" t="s">
        <v>170</v>
      </c>
      <c r="C687" s="68"/>
      <c r="D687" s="127">
        <f>SUM(D688,D692)</f>
        <v>12939</v>
      </c>
      <c r="E687" s="125">
        <f>E688+E692</f>
        <v>12271.91</v>
      </c>
      <c r="F687" s="82">
        <f t="shared" si="35"/>
        <v>94.844346549192366</v>
      </c>
      <c r="G687" s="56"/>
      <c r="H687" s="2"/>
    </row>
    <row r="688" spans="1:8" ht="15.75">
      <c r="A688" s="93" t="s">
        <v>162</v>
      </c>
      <c r="B688" s="70" t="s">
        <v>171</v>
      </c>
      <c r="C688" s="68"/>
      <c r="D688" s="127">
        <f>SUM(D689)</f>
        <v>9077</v>
      </c>
      <c r="E688" s="125">
        <v>8409.91</v>
      </c>
      <c r="F688" s="82">
        <f t="shared" si="35"/>
        <v>92.650765671477359</v>
      </c>
      <c r="G688" s="56"/>
      <c r="H688" s="2"/>
    </row>
    <row r="689" spans="1:7" ht="31.5">
      <c r="A689" s="81" t="s">
        <v>27</v>
      </c>
      <c r="B689" s="70" t="s">
        <v>171</v>
      </c>
      <c r="C689" s="77">
        <v>600</v>
      </c>
      <c r="D689" s="127">
        <f>SUM(D690,D691)</f>
        <v>9077</v>
      </c>
      <c r="E689" s="132">
        <f>E690+E691</f>
        <v>8409.9</v>
      </c>
      <c r="F689" s="82">
        <f t="shared" si="35"/>
        <v>92.650655502919463</v>
      </c>
      <c r="G689" s="56"/>
    </row>
    <row r="690" spans="1:7" ht="15.75">
      <c r="A690" s="81" t="s">
        <v>46</v>
      </c>
      <c r="B690" s="70" t="s">
        <v>171</v>
      </c>
      <c r="C690" s="68">
        <v>610</v>
      </c>
      <c r="D690" s="127">
        <v>7277.4</v>
      </c>
      <c r="E690" s="129">
        <v>6620.16</v>
      </c>
      <c r="F690" s="82">
        <f t="shared" si="35"/>
        <v>90.968752576469626</v>
      </c>
      <c r="G690" s="61"/>
    </row>
    <row r="691" spans="1:7" ht="15.75">
      <c r="A691" s="81" t="s">
        <v>28</v>
      </c>
      <c r="B691" s="70" t="s">
        <v>171</v>
      </c>
      <c r="C691" s="68">
        <v>620</v>
      </c>
      <c r="D691" s="127">
        <v>1799.6</v>
      </c>
      <c r="E691" s="125">
        <v>1789.74</v>
      </c>
      <c r="F691" s="82">
        <f t="shared" si="35"/>
        <v>99.452100466770403</v>
      </c>
      <c r="G691" s="61"/>
    </row>
    <row r="692" spans="1:7" ht="31.5">
      <c r="A692" s="76" t="s">
        <v>594</v>
      </c>
      <c r="B692" s="70" t="s">
        <v>597</v>
      </c>
      <c r="C692" s="68"/>
      <c r="D692" s="127">
        <f>SUM(D693)</f>
        <v>3862</v>
      </c>
      <c r="E692" s="125">
        <f>E693</f>
        <v>3862</v>
      </c>
      <c r="F692" s="82">
        <f t="shared" si="35"/>
        <v>100</v>
      </c>
      <c r="G692" s="61"/>
    </row>
    <row r="693" spans="1:7" ht="31.5">
      <c r="A693" s="76" t="s">
        <v>27</v>
      </c>
      <c r="B693" s="70" t="s">
        <v>597</v>
      </c>
      <c r="C693" s="68">
        <v>600</v>
      </c>
      <c r="D693" s="127">
        <f>SUM(D694,D695)</f>
        <v>3862</v>
      </c>
      <c r="E693" s="125">
        <f>E694+E695</f>
        <v>3862</v>
      </c>
      <c r="F693" s="82">
        <f t="shared" si="35"/>
        <v>100</v>
      </c>
      <c r="G693" s="61"/>
    </row>
    <row r="694" spans="1:7" ht="15.75">
      <c r="A694" s="76" t="s">
        <v>46</v>
      </c>
      <c r="B694" s="70" t="s">
        <v>597</v>
      </c>
      <c r="C694" s="68">
        <v>610</v>
      </c>
      <c r="D694" s="127">
        <v>2162</v>
      </c>
      <c r="E694" s="125">
        <v>2162</v>
      </c>
      <c r="F694" s="82">
        <f t="shared" si="35"/>
        <v>100</v>
      </c>
      <c r="G694" s="61"/>
    </row>
    <row r="695" spans="1:7" ht="15.75">
      <c r="A695" s="76" t="s">
        <v>28</v>
      </c>
      <c r="B695" s="70" t="s">
        <v>597</v>
      </c>
      <c r="C695" s="68">
        <v>620</v>
      </c>
      <c r="D695" s="127">
        <v>1700</v>
      </c>
      <c r="E695" s="125">
        <v>1700</v>
      </c>
      <c r="F695" s="82">
        <f t="shared" si="35"/>
        <v>100</v>
      </c>
    </row>
    <row r="696" spans="1:7" ht="31.5">
      <c r="A696" s="115" t="s">
        <v>172</v>
      </c>
      <c r="B696" s="70" t="s">
        <v>173</v>
      </c>
      <c r="C696" s="68"/>
      <c r="D696" s="127">
        <f>SUM(D697,)</f>
        <v>5070</v>
      </c>
      <c r="E696" s="125">
        <f>E697</f>
        <v>4845.3999999999996</v>
      </c>
      <c r="F696" s="82">
        <f t="shared" si="35"/>
        <v>95.570019723865869</v>
      </c>
      <c r="G696" s="56"/>
    </row>
    <row r="697" spans="1:7" ht="15.75">
      <c r="A697" s="87" t="s">
        <v>174</v>
      </c>
      <c r="B697" s="70" t="s">
        <v>175</v>
      </c>
      <c r="C697" s="68"/>
      <c r="D697" s="127">
        <f>SUM(D698,)</f>
        <v>5070</v>
      </c>
      <c r="E697" s="125">
        <f>E698</f>
        <v>4845.3999999999996</v>
      </c>
      <c r="F697" s="82">
        <f t="shared" si="35"/>
        <v>95.570019723865869</v>
      </c>
      <c r="G697" s="56"/>
    </row>
    <row r="698" spans="1:7" ht="31.5">
      <c r="A698" s="81" t="s">
        <v>27</v>
      </c>
      <c r="B698" s="70" t="s">
        <v>175</v>
      </c>
      <c r="C698" s="77">
        <v>600</v>
      </c>
      <c r="D698" s="127">
        <f>SUM(D699,D700)</f>
        <v>5070</v>
      </c>
      <c r="E698" s="132">
        <f>E699+E700</f>
        <v>4845.3999999999996</v>
      </c>
      <c r="F698" s="82">
        <f t="shared" si="35"/>
        <v>95.570019723865869</v>
      </c>
      <c r="G698" s="56"/>
    </row>
    <row r="699" spans="1:7" ht="15.75">
      <c r="A699" s="81" t="s">
        <v>46</v>
      </c>
      <c r="B699" s="70" t="s">
        <v>175</v>
      </c>
      <c r="C699" s="68">
        <v>610</v>
      </c>
      <c r="D699" s="127">
        <v>3353.3</v>
      </c>
      <c r="E699" s="125">
        <v>3224.43</v>
      </c>
      <c r="F699" s="82">
        <f t="shared" si="35"/>
        <v>96.15692004890704</v>
      </c>
      <c r="G699" s="56"/>
    </row>
    <row r="700" spans="1:7" ht="15.75">
      <c r="A700" s="81" t="s">
        <v>28</v>
      </c>
      <c r="B700" s="70" t="s">
        <v>175</v>
      </c>
      <c r="C700" s="68">
        <v>620</v>
      </c>
      <c r="D700" s="127">
        <v>1716.7</v>
      </c>
      <c r="E700" s="125">
        <v>1620.97</v>
      </c>
      <c r="F700" s="82">
        <f t="shared" si="35"/>
        <v>94.423603425176211</v>
      </c>
      <c r="G700" s="61"/>
    </row>
    <row r="701" spans="1:7" ht="31.5">
      <c r="A701" s="93" t="s">
        <v>176</v>
      </c>
      <c r="B701" s="70" t="s">
        <v>177</v>
      </c>
      <c r="C701" s="68"/>
      <c r="D701" s="127">
        <f>SUM(D702)</f>
        <v>500</v>
      </c>
      <c r="E701" s="132">
        <f>E702</f>
        <v>494.5</v>
      </c>
      <c r="F701" s="82">
        <f t="shared" si="35"/>
        <v>98.9</v>
      </c>
      <c r="G701" s="56"/>
    </row>
    <row r="702" spans="1:7" ht="15.75">
      <c r="A702" s="93" t="s">
        <v>162</v>
      </c>
      <c r="B702" s="70" t="s">
        <v>178</v>
      </c>
      <c r="C702" s="68"/>
      <c r="D702" s="127">
        <f>SUM(D703)</f>
        <v>500</v>
      </c>
      <c r="E702" s="125">
        <f>E703</f>
        <v>494.5</v>
      </c>
      <c r="F702" s="82">
        <f t="shared" si="35"/>
        <v>98.9</v>
      </c>
      <c r="G702" s="56"/>
    </row>
    <row r="703" spans="1:7" ht="31.5">
      <c r="A703" s="81" t="s">
        <v>27</v>
      </c>
      <c r="B703" s="70" t="s">
        <v>178</v>
      </c>
      <c r="C703" s="77">
        <v>600</v>
      </c>
      <c r="D703" s="127">
        <f>SUM(D704,D705)</f>
        <v>500</v>
      </c>
      <c r="E703" s="132">
        <f>E704+E705</f>
        <v>494.5</v>
      </c>
      <c r="F703" s="82">
        <f t="shared" si="35"/>
        <v>98.9</v>
      </c>
      <c r="G703" s="56"/>
    </row>
    <row r="704" spans="1:7" ht="15.75">
      <c r="A704" s="81" t="s">
        <v>46</v>
      </c>
      <c r="B704" s="70" t="s">
        <v>178</v>
      </c>
      <c r="C704" s="68">
        <v>610</v>
      </c>
      <c r="D704" s="127">
        <v>254.55</v>
      </c>
      <c r="E704" s="125">
        <v>251.1</v>
      </c>
      <c r="F704" s="82">
        <f t="shared" si="35"/>
        <v>98.644667059516792</v>
      </c>
      <c r="G704" s="56"/>
    </row>
    <row r="705" spans="1:8" ht="15.75">
      <c r="A705" s="81" t="s">
        <v>28</v>
      </c>
      <c r="B705" s="70" t="s">
        <v>178</v>
      </c>
      <c r="C705" s="68">
        <v>620</v>
      </c>
      <c r="D705" s="127">
        <v>245.45</v>
      </c>
      <c r="E705" s="125">
        <v>243.4</v>
      </c>
      <c r="F705" s="82">
        <f t="shared" si="35"/>
        <v>99.164799348136086</v>
      </c>
      <c r="G705" s="56"/>
    </row>
    <row r="706" spans="1:8" ht="15.75">
      <c r="A706" s="93" t="s">
        <v>179</v>
      </c>
      <c r="B706" s="70" t="s">
        <v>180</v>
      </c>
      <c r="C706" s="68"/>
      <c r="D706" s="127">
        <f>SUM(D707,D711)</f>
        <v>1717.22</v>
      </c>
      <c r="E706" s="125">
        <f>E707+E711</f>
        <v>1687.11</v>
      </c>
      <c r="F706" s="82">
        <f t="shared" si="35"/>
        <v>98.246584596033117</v>
      </c>
      <c r="G706" s="56"/>
    </row>
    <row r="707" spans="1:8" ht="15.75">
      <c r="A707" s="93" t="s">
        <v>162</v>
      </c>
      <c r="B707" s="70" t="s">
        <v>181</v>
      </c>
      <c r="C707" s="68"/>
      <c r="D707" s="127">
        <f>SUM(D708)</f>
        <v>1637.73</v>
      </c>
      <c r="E707" s="125">
        <f>E708</f>
        <v>1607.62</v>
      </c>
      <c r="F707" s="82">
        <f t="shared" si="35"/>
        <v>98.16147960897095</v>
      </c>
      <c r="G707" s="56"/>
    </row>
    <row r="708" spans="1:8" ht="31.5">
      <c r="A708" s="81" t="s">
        <v>27</v>
      </c>
      <c r="B708" s="70" t="s">
        <v>181</v>
      </c>
      <c r="C708" s="77">
        <v>600</v>
      </c>
      <c r="D708" s="127">
        <f>SUM(D709,D710)</f>
        <v>1637.73</v>
      </c>
      <c r="E708" s="132">
        <f>E709+E710</f>
        <v>1607.62</v>
      </c>
      <c r="F708" s="82">
        <f t="shared" si="35"/>
        <v>98.16147960897095</v>
      </c>
      <c r="G708" s="56"/>
    </row>
    <row r="709" spans="1:8" ht="15.75">
      <c r="A709" s="81" t="s">
        <v>46</v>
      </c>
      <c r="B709" s="70" t="s">
        <v>181</v>
      </c>
      <c r="C709" s="68">
        <v>610</v>
      </c>
      <c r="D709" s="127">
        <v>1018.58</v>
      </c>
      <c r="E709" s="125">
        <v>1018.47</v>
      </c>
      <c r="F709" s="82">
        <f t="shared" si="35"/>
        <v>99.989200651887927</v>
      </c>
      <c r="G709" s="56"/>
    </row>
    <row r="710" spans="1:8" ht="15.75">
      <c r="A710" s="81" t="s">
        <v>28</v>
      </c>
      <c r="B710" s="70" t="s">
        <v>181</v>
      </c>
      <c r="C710" s="68">
        <v>620</v>
      </c>
      <c r="D710" s="127">
        <v>619.15</v>
      </c>
      <c r="E710" s="125">
        <v>589.15</v>
      </c>
      <c r="F710" s="82">
        <f t="shared" si="35"/>
        <v>95.154647500605677</v>
      </c>
      <c r="G710" s="56"/>
    </row>
    <row r="711" spans="1:8" ht="15.75">
      <c r="A711" s="93" t="s">
        <v>164</v>
      </c>
      <c r="B711" s="70" t="s">
        <v>182</v>
      </c>
      <c r="C711" s="68"/>
      <c r="D711" s="127">
        <f>SUM(D713)</f>
        <v>79.489999999999995</v>
      </c>
      <c r="E711" s="125">
        <f>E712</f>
        <v>79.489999999999995</v>
      </c>
      <c r="F711" s="82">
        <f t="shared" si="35"/>
        <v>100</v>
      </c>
      <c r="G711" s="56"/>
      <c r="H711" s="2"/>
    </row>
    <row r="712" spans="1:8" ht="31.5">
      <c r="A712" s="81" t="s">
        <v>27</v>
      </c>
      <c r="B712" s="70" t="s">
        <v>182</v>
      </c>
      <c r="C712" s="77">
        <v>600</v>
      </c>
      <c r="D712" s="127">
        <f>SUM(D713,)</f>
        <v>79.489999999999995</v>
      </c>
      <c r="E712" s="132">
        <f>E713</f>
        <v>79.489999999999995</v>
      </c>
      <c r="F712" s="82">
        <f t="shared" si="35"/>
        <v>100</v>
      </c>
      <c r="G712" s="56"/>
      <c r="H712" s="2"/>
    </row>
    <row r="713" spans="1:8" ht="15.75">
      <c r="A713" s="81" t="s">
        <v>46</v>
      </c>
      <c r="B713" s="70" t="s">
        <v>182</v>
      </c>
      <c r="C713" s="68">
        <v>610</v>
      </c>
      <c r="D713" s="127">
        <v>79.489999999999995</v>
      </c>
      <c r="E713" s="125">
        <v>79.489999999999995</v>
      </c>
      <c r="F713" s="82">
        <f t="shared" si="35"/>
        <v>100</v>
      </c>
      <c r="G713" s="56"/>
      <c r="H713" s="2"/>
    </row>
    <row r="714" spans="1:8" ht="63">
      <c r="A714" s="93" t="s">
        <v>433</v>
      </c>
      <c r="B714" s="70" t="s">
        <v>183</v>
      </c>
      <c r="C714" s="71"/>
      <c r="D714" s="127">
        <f>SUM(D715)</f>
        <v>4902</v>
      </c>
      <c r="E714" s="128">
        <f>E715</f>
        <v>4837.6799999999994</v>
      </c>
      <c r="F714" s="82">
        <f t="shared" si="35"/>
        <v>98.68788249694002</v>
      </c>
      <c r="G714" s="56"/>
    </row>
    <row r="715" spans="1:8" ht="63">
      <c r="A715" s="96" t="s">
        <v>434</v>
      </c>
      <c r="B715" s="70" t="s">
        <v>290</v>
      </c>
      <c r="C715" s="71"/>
      <c r="D715" s="127">
        <f>SUM(D716,D719)</f>
        <v>4902</v>
      </c>
      <c r="E715" s="128">
        <f>E716+E719</f>
        <v>4837.6799999999994</v>
      </c>
      <c r="F715" s="82">
        <f t="shared" si="35"/>
        <v>98.68788249694002</v>
      </c>
      <c r="G715" s="56"/>
    </row>
    <row r="716" spans="1:8" ht="63">
      <c r="A716" s="72" t="s">
        <v>41</v>
      </c>
      <c r="B716" s="70" t="s">
        <v>290</v>
      </c>
      <c r="C716" s="71">
        <v>100</v>
      </c>
      <c r="D716" s="127">
        <f>SUM(D717)</f>
        <v>4501.4799999999996</v>
      </c>
      <c r="E716" s="128">
        <f>E717</f>
        <v>4501.4799999999996</v>
      </c>
      <c r="F716" s="82">
        <f t="shared" si="35"/>
        <v>100</v>
      </c>
      <c r="G716" s="56"/>
    </row>
    <row r="717" spans="1:8" ht="31.5">
      <c r="A717" s="72" t="s">
        <v>52</v>
      </c>
      <c r="B717" s="70" t="s">
        <v>290</v>
      </c>
      <c r="C717" s="71">
        <v>120</v>
      </c>
      <c r="D717" s="127">
        <v>4501.4799999999996</v>
      </c>
      <c r="E717" s="128">
        <f>E718</f>
        <v>4501.4799999999996</v>
      </c>
      <c r="F717" s="82">
        <f t="shared" si="35"/>
        <v>100</v>
      </c>
      <c r="G717" s="56"/>
    </row>
    <row r="718" spans="1:8" ht="15.75">
      <c r="A718" s="69" t="s">
        <v>89</v>
      </c>
      <c r="B718" s="70" t="s">
        <v>290</v>
      </c>
      <c r="C718" s="71">
        <v>120</v>
      </c>
      <c r="D718" s="127">
        <v>4501.4799999999996</v>
      </c>
      <c r="E718" s="128">
        <v>4501.4799999999996</v>
      </c>
      <c r="F718" s="82">
        <f t="shared" si="35"/>
        <v>100</v>
      </c>
      <c r="G718" s="56"/>
    </row>
    <row r="719" spans="1:8" ht="31.5">
      <c r="A719" s="72" t="s">
        <v>226</v>
      </c>
      <c r="B719" s="70" t="s">
        <v>290</v>
      </c>
      <c r="C719" s="71">
        <v>200</v>
      </c>
      <c r="D719" s="130">
        <f>SUM(D720)</f>
        <v>400.52</v>
      </c>
      <c r="E719" s="128">
        <f>E720</f>
        <v>336.2</v>
      </c>
      <c r="F719" s="82">
        <f t="shared" si="35"/>
        <v>83.940876860081886</v>
      </c>
      <c r="G719" s="57"/>
    </row>
    <row r="720" spans="1:8" ht="31.5">
      <c r="A720" s="72" t="s">
        <v>15</v>
      </c>
      <c r="B720" s="70" t="s">
        <v>290</v>
      </c>
      <c r="C720" s="71">
        <v>240</v>
      </c>
      <c r="D720" s="130">
        <v>400.52</v>
      </c>
      <c r="E720" s="128">
        <f>E721</f>
        <v>336.2</v>
      </c>
      <c r="F720" s="82">
        <f t="shared" si="35"/>
        <v>83.940876860081886</v>
      </c>
      <c r="G720" s="57"/>
    </row>
    <row r="721" spans="1:7" ht="15.75">
      <c r="A721" s="69" t="s">
        <v>89</v>
      </c>
      <c r="B721" s="70" t="s">
        <v>290</v>
      </c>
      <c r="C721" s="71">
        <v>240</v>
      </c>
      <c r="D721" s="130">
        <v>400.52</v>
      </c>
      <c r="E721" s="128">
        <v>336.2</v>
      </c>
      <c r="F721" s="82">
        <f t="shared" si="35"/>
        <v>83.940876860081886</v>
      </c>
      <c r="G721" s="57"/>
    </row>
    <row r="722" spans="1:7" ht="31.5">
      <c r="A722" s="69" t="s">
        <v>184</v>
      </c>
      <c r="B722" s="70" t="s">
        <v>185</v>
      </c>
      <c r="C722" s="68"/>
      <c r="D722" s="127">
        <f>SUM(D723,D733,D740,)</f>
        <v>137883.84</v>
      </c>
      <c r="E722" s="125">
        <f>E723+E733+E740</f>
        <v>136380.24000000002</v>
      </c>
      <c r="F722" s="82">
        <f t="shared" si="35"/>
        <v>98.909516880295783</v>
      </c>
      <c r="G722" s="56"/>
    </row>
    <row r="723" spans="1:7" ht="78.75">
      <c r="A723" s="69" t="s">
        <v>186</v>
      </c>
      <c r="B723" s="70" t="s">
        <v>187</v>
      </c>
      <c r="C723" s="68"/>
      <c r="D723" s="127">
        <f>SUM(D724,D727,D730)</f>
        <v>60602.84</v>
      </c>
      <c r="E723" s="125">
        <f>E724+E727+E730</f>
        <v>59099.240000000005</v>
      </c>
      <c r="F723" s="82">
        <f t="shared" si="35"/>
        <v>97.518928155842204</v>
      </c>
      <c r="G723" s="56"/>
    </row>
    <row r="724" spans="1:7" ht="15.75">
      <c r="A724" s="93" t="s">
        <v>351</v>
      </c>
      <c r="B724" s="70" t="s">
        <v>188</v>
      </c>
      <c r="C724" s="71"/>
      <c r="D724" s="127">
        <f>SUM(D725)</f>
        <v>37746.35</v>
      </c>
      <c r="E724" s="128">
        <f>E725</f>
        <v>36247.370000000003</v>
      </c>
      <c r="F724" s="82">
        <f t="shared" si="35"/>
        <v>96.02880808343059</v>
      </c>
      <c r="G724" s="56"/>
    </row>
    <row r="725" spans="1:7" ht="31.5">
      <c r="A725" s="81" t="s">
        <v>27</v>
      </c>
      <c r="B725" s="70" t="s">
        <v>188</v>
      </c>
      <c r="C725" s="77">
        <v>600</v>
      </c>
      <c r="D725" s="127">
        <f>SUM(D726)</f>
        <v>37746.35</v>
      </c>
      <c r="E725" s="132">
        <f>E726</f>
        <v>36247.370000000003</v>
      </c>
      <c r="F725" s="82">
        <f t="shared" si="35"/>
        <v>96.02880808343059</v>
      </c>
      <c r="G725" s="56"/>
    </row>
    <row r="726" spans="1:7" ht="15.75">
      <c r="A726" s="81" t="s">
        <v>46</v>
      </c>
      <c r="B726" s="70" t="s">
        <v>188</v>
      </c>
      <c r="C726" s="68">
        <v>610</v>
      </c>
      <c r="D726" s="127">
        <v>37746.35</v>
      </c>
      <c r="E726" s="125">
        <v>36247.370000000003</v>
      </c>
      <c r="F726" s="82">
        <f t="shared" si="35"/>
        <v>96.02880808343059</v>
      </c>
      <c r="G726" s="56"/>
    </row>
    <row r="727" spans="1:7" ht="31.5">
      <c r="A727" s="93" t="s">
        <v>189</v>
      </c>
      <c r="B727" s="70" t="s">
        <v>190</v>
      </c>
      <c r="C727" s="71"/>
      <c r="D727" s="127">
        <f>SUM(D728)</f>
        <v>21502.49</v>
      </c>
      <c r="E727" s="128">
        <f>E728</f>
        <v>21497.87</v>
      </c>
      <c r="F727" s="82">
        <f t="shared" si="35"/>
        <v>99.978514116272095</v>
      </c>
      <c r="G727" s="56"/>
    </row>
    <row r="728" spans="1:7" ht="31.5">
      <c r="A728" s="81" t="s">
        <v>27</v>
      </c>
      <c r="B728" s="70" t="s">
        <v>190</v>
      </c>
      <c r="C728" s="77">
        <v>600</v>
      </c>
      <c r="D728" s="127">
        <f>SUM(D729,)</f>
        <v>21502.49</v>
      </c>
      <c r="E728" s="132">
        <f>E729</f>
        <v>21497.87</v>
      </c>
      <c r="F728" s="82">
        <f t="shared" ref="F728:F763" si="36">E728/D728*100</f>
        <v>99.978514116272095</v>
      </c>
      <c r="G728" s="56"/>
    </row>
    <row r="729" spans="1:7" ht="15.75">
      <c r="A729" s="81" t="s">
        <v>46</v>
      </c>
      <c r="B729" s="70" t="s">
        <v>190</v>
      </c>
      <c r="C729" s="68">
        <v>610</v>
      </c>
      <c r="D729" s="127">
        <v>21502.49</v>
      </c>
      <c r="E729" s="125">
        <v>21497.87</v>
      </c>
      <c r="F729" s="82">
        <f t="shared" si="36"/>
        <v>99.978514116272095</v>
      </c>
      <c r="G729" s="56"/>
    </row>
    <row r="730" spans="1:7" ht="15.75">
      <c r="A730" s="76" t="s">
        <v>670</v>
      </c>
      <c r="B730" s="70" t="s">
        <v>672</v>
      </c>
      <c r="C730" s="68"/>
      <c r="D730" s="127">
        <f>SUM(D731,)</f>
        <v>1354</v>
      </c>
      <c r="E730" s="125">
        <f>E731</f>
        <v>1354</v>
      </c>
      <c r="F730" s="82">
        <f t="shared" si="36"/>
        <v>100</v>
      </c>
    </row>
    <row r="731" spans="1:7" ht="31.5">
      <c r="A731" s="76" t="s">
        <v>27</v>
      </c>
      <c r="B731" s="70" t="s">
        <v>672</v>
      </c>
      <c r="C731" s="77">
        <v>600</v>
      </c>
      <c r="D731" s="127">
        <f>SUM(D732)</f>
        <v>1354</v>
      </c>
      <c r="E731" s="132">
        <f>E732</f>
        <v>1354</v>
      </c>
      <c r="F731" s="82">
        <f t="shared" si="36"/>
        <v>100</v>
      </c>
    </row>
    <row r="732" spans="1:7" ht="15.75">
      <c r="A732" s="76" t="s">
        <v>46</v>
      </c>
      <c r="B732" s="70" t="s">
        <v>672</v>
      </c>
      <c r="C732" s="68">
        <v>610</v>
      </c>
      <c r="D732" s="127">
        <v>1354</v>
      </c>
      <c r="E732" s="125">
        <v>1354</v>
      </c>
      <c r="F732" s="82">
        <f t="shared" si="36"/>
        <v>100</v>
      </c>
    </row>
    <row r="733" spans="1:7" ht="15.75">
      <c r="A733" s="69" t="s">
        <v>179</v>
      </c>
      <c r="B733" s="70" t="s">
        <v>191</v>
      </c>
      <c r="C733" s="68"/>
      <c r="D733" s="127">
        <f>SUM(D734,D737)</f>
        <v>182.9</v>
      </c>
      <c r="E733" s="125">
        <f>E734+E737</f>
        <v>182.9</v>
      </c>
      <c r="F733" s="82">
        <f t="shared" si="36"/>
        <v>100</v>
      </c>
      <c r="G733" s="56"/>
    </row>
    <row r="734" spans="1:7" ht="15.75">
      <c r="A734" s="93" t="s">
        <v>351</v>
      </c>
      <c r="B734" s="70" t="s">
        <v>192</v>
      </c>
      <c r="C734" s="71"/>
      <c r="D734" s="127">
        <f>SUM(D735)</f>
        <v>101</v>
      </c>
      <c r="E734" s="128">
        <v>101</v>
      </c>
      <c r="F734" s="82">
        <f t="shared" si="36"/>
        <v>100</v>
      </c>
      <c r="G734" s="56"/>
    </row>
    <row r="735" spans="1:7" ht="31.5">
      <c r="A735" s="81" t="s">
        <v>27</v>
      </c>
      <c r="B735" s="70" t="s">
        <v>192</v>
      </c>
      <c r="C735" s="77">
        <v>600</v>
      </c>
      <c r="D735" s="127">
        <f>SUM(D736)</f>
        <v>101</v>
      </c>
      <c r="E735" s="132">
        <v>101</v>
      </c>
      <c r="F735" s="82">
        <f t="shared" si="36"/>
        <v>100</v>
      </c>
      <c r="G735" s="56"/>
    </row>
    <row r="736" spans="1:7" ht="15.75">
      <c r="A736" s="81" t="s">
        <v>46</v>
      </c>
      <c r="B736" s="70" t="s">
        <v>192</v>
      </c>
      <c r="C736" s="68">
        <v>610</v>
      </c>
      <c r="D736" s="127">
        <v>101</v>
      </c>
      <c r="E736" s="125">
        <v>101</v>
      </c>
      <c r="F736" s="82">
        <f t="shared" si="36"/>
        <v>100</v>
      </c>
      <c r="G736" s="56"/>
    </row>
    <row r="737" spans="1:7" ht="31.5">
      <c r="A737" s="93" t="s">
        <v>189</v>
      </c>
      <c r="B737" s="70" t="s">
        <v>193</v>
      </c>
      <c r="C737" s="71"/>
      <c r="D737" s="127">
        <f>SUM(D738)</f>
        <v>81.900000000000006</v>
      </c>
      <c r="E737" s="133">
        <f>E738</f>
        <v>81.900000000000006</v>
      </c>
      <c r="F737" s="82">
        <f t="shared" si="36"/>
        <v>100</v>
      </c>
      <c r="G737" s="56"/>
    </row>
    <row r="738" spans="1:7" ht="31.5">
      <c r="A738" s="81" t="s">
        <v>27</v>
      </c>
      <c r="B738" s="70" t="s">
        <v>193</v>
      </c>
      <c r="C738" s="77">
        <v>600</v>
      </c>
      <c r="D738" s="127">
        <f>SUM(D739)</f>
        <v>81.900000000000006</v>
      </c>
      <c r="E738" s="132">
        <f>E739</f>
        <v>81.900000000000006</v>
      </c>
      <c r="F738" s="82">
        <f t="shared" si="36"/>
        <v>100</v>
      </c>
      <c r="G738" s="56"/>
    </row>
    <row r="739" spans="1:7" ht="15.75">
      <c r="A739" s="81" t="s">
        <v>46</v>
      </c>
      <c r="B739" s="70" t="s">
        <v>193</v>
      </c>
      <c r="C739" s="68">
        <v>610</v>
      </c>
      <c r="D739" s="127">
        <v>81.900000000000006</v>
      </c>
      <c r="E739" s="125">
        <v>81.900000000000006</v>
      </c>
      <c r="F739" s="82">
        <f t="shared" si="36"/>
        <v>100</v>
      </c>
      <c r="G739" s="56"/>
    </row>
    <row r="740" spans="1:7" ht="31.5">
      <c r="A740" s="69" t="s">
        <v>194</v>
      </c>
      <c r="B740" s="70" t="s">
        <v>195</v>
      </c>
      <c r="C740" s="68"/>
      <c r="D740" s="127">
        <f>SUM(D741,D744,D747,D750)</f>
        <v>77098.100000000006</v>
      </c>
      <c r="E740" s="125">
        <f>E741+E744+E747+E750</f>
        <v>77098.100000000006</v>
      </c>
      <c r="F740" s="82">
        <f t="shared" si="36"/>
        <v>100</v>
      </c>
      <c r="G740" s="56"/>
    </row>
    <row r="741" spans="1:7" ht="15.75">
      <c r="A741" s="87" t="s">
        <v>174</v>
      </c>
      <c r="B741" s="70" t="s">
        <v>623</v>
      </c>
      <c r="C741" s="92"/>
      <c r="D741" s="127">
        <f>SUM(D742,)</f>
        <v>20</v>
      </c>
      <c r="E741" s="129">
        <v>20</v>
      </c>
      <c r="F741" s="82">
        <f t="shared" si="36"/>
        <v>100</v>
      </c>
      <c r="G741" s="61"/>
    </row>
    <row r="742" spans="1:7" ht="31.5">
      <c r="A742" s="81" t="s">
        <v>27</v>
      </c>
      <c r="B742" s="70" t="s">
        <v>623</v>
      </c>
      <c r="C742" s="77">
        <v>600</v>
      </c>
      <c r="D742" s="127">
        <f>SUM(D743,)</f>
        <v>20</v>
      </c>
      <c r="E742" s="129">
        <v>20</v>
      </c>
      <c r="F742" s="82">
        <f t="shared" si="36"/>
        <v>100</v>
      </c>
      <c r="G742" s="61"/>
    </row>
    <row r="743" spans="1:7" ht="15.75">
      <c r="A743" s="81" t="s">
        <v>28</v>
      </c>
      <c r="B743" s="70" t="s">
        <v>623</v>
      </c>
      <c r="C743" s="68">
        <v>620</v>
      </c>
      <c r="D743" s="127">
        <v>20</v>
      </c>
      <c r="E743" s="129">
        <v>20</v>
      </c>
      <c r="F743" s="82">
        <f t="shared" si="36"/>
        <v>100</v>
      </c>
      <c r="G743" s="61"/>
    </row>
    <row r="744" spans="1:7" ht="31.5">
      <c r="A744" s="93" t="s">
        <v>189</v>
      </c>
      <c r="B744" s="70" t="s">
        <v>196</v>
      </c>
      <c r="C744" s="92"/>
      <c r="D744" s="127">
        <f>SUM(D745)</f>
        <v>71865.100000000006</v>
      </c>
      <c r="E744" s="129">
        <v>71865.100000000006</v>
      </c>
      <c r="F744" s="82">
        <f t="shared" si="36"/>
        <v>100</v>
      </c>
      <c r="G744" s="61"/>
    </row>
    <row r="745" spans="1:7" ht="31.5">
      <c r="A745" s="81" t="s">
        <v>27</v>
      </c>
      <c r="B745" s="70" t="s">
        <v>196</v>
      </c>
      <c r="C745" s="77">
        <v>600</v>
      </c>
      <c r="D745" s="127">
        <f>SUM(D746,)</f>
        <v>71865.100000000006</v>
      </c>
      <c r="E745" s="129">
        <v>71865.100000000006</v>
      </c>
      <c r="F745" s="82">
        <f t="shared" si="36"/>
        <v>100</v>
      </c>
      <c r="G745" s="61"/>
    </row>
    <row r="746" spans="1:7" ht="15.75">
      <c r="A746" s="81" t="s">
        <v>28</v>
      </c>
      <c r="B746" s="70" t="s">
        <v>196</v>
      </c>
      <c r="C746" s="68">
        <v>620</v>
      </c>
      <c r="D746" s="127">
        <v>71865.100000000006</v>
      </c>
      <c r="E746" s="129">
        <v>71865.100000000006</v>
      </c>
      <c r="F746" s="82">
        <f t="shared" si="36"/>
        <v>100</v>
      </c>
      <c r="G746" s="61"/>
    </row>
    <row r="747" spans="1:7" ht="31.5">
      <c r="A747" s="76" t="s">
        <v>594</v>
      </c>
      <c r="B747" s="70" t="s">
        <v>625</v>
      </c>
      <c r="C747" s="68"/>
      <c r="D747" s="127">
        <f>SUM(D748,)</f>
        <v>340</v>
      </c>
      <c r="E747" s="125">
        <v>340</v>
      </c>
      <c r="F747" s="82">
        <f t="shared" si="36"/>
        <v>100</v>
      </c>
    </row>
    <row r="748" spans="1:7" ht="31.5">
      <c r="A748" s="76" t="s">
        <v>27</v>
      </c>
      <c r="B748" s="70" t="s">
        <v>625</v>
      </c>
      <c r="C748" s="77">
        <v>600</v>
      </c>
      <c r="D748" s="127">
        <f>SUM(D749,)</f>
        <v>340</v>
      </c>
      <c r="E748" s="132">
        <v>340</v>
      </c>
      <c r="F748" s="82">
        <f t="shared" si="36"/>
        <v>100</v>
      </c>
    </row>
    <row r="749" spans="1:7" ht="15.75">
      <c r="A749" s="76" t="s">
        <v>28</v>
      </c>
      <c r="B749" s="70" t="s">
        <v>625</v>
      </c>
      <c r="C749" s="68">
        <v>620</v>
      </c>
      <c r="D749" s="127">
        <v>340</v>
      </c>
      <c r="E749" s="125">
        <v>340</v>
      </c>
      <c r="F749" s="82">
        <f t="shared" si="36"/>
        <v>100</v>
      </c>
    </row>
    <row r="750" spans="1:7" ht="15.75">
      <c r="A750" s="76" t="s">
        <v>670</v>
      </c>
      <c r="B750" s="70" t="s">
        <v>671</v>
      </c>
      <c r="C750" s="68"/>
      <c r="D750" s="127">
        <f>SUM(D751,)</f>
        <v>4873</v>
      </c>
      <c r="E750" s="125">
        <v>4873</v>
      </c>
      <c r="F750" s="82">
        <f t="shared" si="36"/>
        <v>100</v>
      </c>
    </row>
    <row r="751" spans="1:7" ht="31.5">
      <c r="A751" s="76" t="s">
        <v>27</v>
      </c>
      <c r="B751" s="70" t="s">
        <v>671</v>
      </c>
      <c r="C751" s="77">
        <v>600</v>
      </c>
      <c r="D751" s="127">
        <f>SUM(D752)</f>
        <v>4873</v>
      </c>
      <c r="E751" s="132">
        <v>4873</v>
      </c>
      <c r="F751" s="82">
        <f t="shared" si="36"/>
        <v>100</v>
      </c>
    </row>
    <row r="752" spans="1:7" ht="15.75">
      <c r="A752" s="76" t="s">
        <v>28</v>
      </c>
      <c r="B752" s="70" t="s">
        <v>671</v>
      </c>
      <c r="C752" s="68">
        <v>620</v>
      </c>
      <c r="D752" s="127">
        <v>4873</v>
      </c>
      <c r="E752" s="125">
        <v>4873</v>
      </c>
      <c r="F752" s="82">
        <f t="shared" si="36"/>
        <v>100</v>
      </c>
    </row>
    <row r="753" spans="1:7" ht="15.75">
      <c r="A753" s="69" t="s">
        <v>197</v>
      </c>
      <c r="B753" s="70" t="s">
        <v>198</v>
      </c>
      <c r="C753" s="88"/>
      <c r="D753" s="130">
        <f>SUM(D754,D760)</f>
        <v>29201.75</v>
      </c>
      <c r="E753" s="133">
        <f>E754+E760</f>
        <v>28650.35</v>
      </c>
      <c r="F753" s="82">
        <f t="shared" si="36"/>
        <v>98.111757000864671</v>
      </c>
      <c r="G753" s="57"/>
    </row>
    <row r="754" spans="1:7" ht="15.75">
      <c r="A754" s="81" t="s">
        <v>199</v>
      </c>
      <c r="B754" s="70" t="s">
        <v>200</v>
      </c>
      <c r="C754" s="68"/>
      <c r="D754" s="127">
        <f>SUM(D755)</f>
        <v>12327.83</v>
      </c>
      <c r="E754" s="125">
        <f>E755</f>
        <v>11934.47</v>
      </c>
      <c r="F754" s="82">
        <f t="shared" si="36"/>
        <v>96.80917079486008</v>
      </c>
      <c r="G754" s="56"/>
    </row>
    <row r="755" spans="1:7" ht="15.75">
      <c r="A755" s="69" t="s">
        <v>50</v>
      </c>
      <c r="B755" s="70" t="s">
        <v>201</v>
      </c>
      <c r="C755" s="88"/>
      <c r="D755" s="127">
        <f>SUM(D756,D758,)</f>
        <v>12327.83</v>
      </c>
      <c r="E755" s="133">
        <v>11934.47</v>
      </c>
      <c r="F755" s="82">
        <f t="shared" si="36"/>
        <v>96.80917079486008</v>
      </c>
      <c r="G755" s="56"/>
    </row>
    <row r="756" spans="1:7" ht="63">
      <c r="A756" s="81" t="s">
        <v>41</v>
      </c>
      <c r="B756" s="70" t="s">
        <v>201</v>
      </c>
      <c r="C756" s="88">
        <v>100</v>
      </c>
      <c r="D756" s="127">
        <f>SUM(D757)</f>
        <v>12001.03</v>
      </c>
      <c r="E756" s="133">
        <f>E757</f>
        <v>11709.95</v>
      </c>
      <c r="F756" s="82">
        <f t="shared" si="36"/>
        <v>97.574541518519666</v>
      </c>
      <c r="G756" s="56"/>
    </row>
    <row r="757" spans="1:7" ht="31.5">
      <c r="A757" s="87" t="s">
        <v>52</v>
      </c>
      <c r="B757" s="70" t="s">
        <v>201</v>
      </c>
      <c r="C757" s="88">
        <v>120</v>
      </c>
      <c r="D757" s="127">
        <v>12001.03</v>
      </c>
      <c r="E757" s="133">
        <f>2588.1+920.51+8201.34</f>
        <v>11709.95</v>
      </c>
      <c r="F757" s="82">
        <f t="shared" si="36"/>
        <v>97.574541518519666</v>
      </c>
      <c r="G757" s="56"/>
    </row>
    <row r="758" spans="1:7" ht="31.5">
      <c r="A758" s="72" t="s">
        <v>226</v>
      </c>
      <c r="B758" s="70" t="s">
        <v>201</v>
      </c>
      <c r="C758" s="88">
        <v>200</v>
      </c>
      <c r="D758" s="127">
        <f>SUM(D759)</f>
        <v>326.8</v>
      </c>
      <c r="E758" s="133">
        <f>E759</f>
        <v>224.5</v>
      </c>
      <c r="F758" s="82">
        <f t="shared" si="36"/>
        <v>68.696450428396574</v>
      </c>
      <c r="G758" s="56"/>
    </row>
    <row r="759" spans="1:7" ht="31.5">
      <c r="A759" s="93" t="s">
        <v>15</v>
      </c>
      <c r="B759" s="70" t="s">
        <v>201</v>
      </c>
      <c r="C759" s="71">
        <v>240</v>
      </c>
      <c r="D759" s="127">
        <v>326.8</v>
      </c>
      <c r="E759" s="128">
        <v>224.5</v>
      </c>
      <c r="F759" s="82">
        <f t="shared" si="36"/>
        <v>68.696450428396574</v>
      </c>
      <c r="G759" s="56"/>
    </row>
    <row r="760" spans="1:7" ht="31.5">
      <c r="A760" s="81" t="s">
        <v>202</v>
      </c>
      <c r="B760" s="70" t="s">
        <v>203</v>
      </c>
      <c r="C760" s="88"/>
      <c r="D760" s="130">
        <f>SUM(D761)</f>
        <v>16873.919999999998</v>
      </c>
      <c r="E760" s="133">
        <f>E761</f>
        <v>16715.88</v>
      </c>
      <c r="F760" s="82">
        <f t="shared" si="36"/>
        <v>99.063406724697074</v>
      </c>
      <c r="G760" s="57"/>
    </row>
    <row r="761" spans="1:7" ht="15.75">
      <c r="A761" s="81" t="s">
        <v>204</v>
      </c>
      <c r="B761" s="70" t="s">
        <v>205</v>
      </c>
      <c r="C761" s="68"/>
      <c r="D761" s="127">
        <f>SUM(D762)</f>
        <v>16873.919999999998</v>
      </c>
      <c r="E761" s="125">
        <f>E762</f>
        <v>16715.88</v>
      </c>
      <c r="F761" s="82">
        <f t="shared" si="36"/>
        <v>99.063406724697074</v>
      </c>
      <c r="G761" s="56"/>
    </row>
    <row r="762" spans="1:7" ht="31.5">
      <c r="A762" s="87" t="s">
        <v>27</v>
      </c>
      <c r="B762" s="70" t="s">
        <v>205</v>
      </c>
      <c r="C762" s="68">
        <v>600</v>
      </c>
      <c r="D762" s="127">
        <f>SUM(D763)</f>
        <v>16873.919999999998</v>
      </c>
      <c r="E762" s="125">
        <f>E763</f>
        <v>16715.88</v>
      </c>
      <c r="F762" s="82">
        <f t="shared" si="36"/>
        <v>99.063406724697074</v>
      </c>
      <c r="G762" s="56"/>
    </row>
    <row r="763" spans="1:7" ht="15.75">
      <c r="A763" s="87" t="s">
        <v>46</v>
      </c>
      <c r="B763" s="70" t="s">
        <v>205</v>
      </c>
      <c r="C763" s="71">
        <v>610</v>
      </c>
      <c r="D763" s="127">
        <v>16873.919999999998</v>
      </c>
      <c r="E763" s="128">
        <v>16715.88</v>
      </c>
      <c r="F763" s="82">
        <f t="shared" si="36"/>
        <v>99.063406724697074</v>
      </c>
      <c r="G763" s="56"/>
    </row>
    <row r="764" spans="1:7" s="124" customFormat="1" ht="47.25">
      <c r="A764" s="65" t="s">
        <v>291</v>
      </c>
      <c r="B764" s="66" t="s">
        <v>292</v>
      </c>
      <c r="C764" s="78"/>
      <c r="D764" s="118">
        <f>SUM(D765,D781)</f>
        <v>27901.18</v>
      </c>
      <c r="E764" s="176">
        <f>E765+E781</f>
        <v>27900.14</v>
      </c>
      <c r="F764" s="171">
        <f t="shared" ref="F764:F790" si="37">E764/D764*100</f>
        <v>99.996272559081717</v>
      </c>
      <c r="G764" s="123"/>
    </row>
    <row r="765" spans="1:7" ht="78.75">
      <c r="A765" s="89" t="s">
        <v>293</v>
      </c>
      <c r="B765" s="70" t="s">
        <v>294</v>
      </c>
      <c r="C765" s="71"/>
      <c r="D765" s="127">
        <f>SUM(D766,D769,D772,D775,D778,)</f>
        <v>23263.850000000002</v>
      </c>
      <c r="E765" s="128">
        <f>E766+E769+E772+E775+E778</f>
        <v>23262.82</v>
      </c>
      <c r="F765" s="82">
        <f t="shared" si="37"/>
        <v>99.99557252991228</v>
      </c>
      <c r="G765" s="56"/>
    </row>
    <row r="766" spans="1:7" ht="98.25" customHeight="1">
      <c r="A766" s="101" t="s">
        <v>556</v>
      </c>
      <c r="B766" s="70" t="s">
        <v>295</v>
      </c>
      <c r="C766" s="71"/>
      <c r="D766" s="127">
        <f>SUM(D767)</f>
        <v>3544.36</v>
      </c>
      <c r="E766" s="128">
        <f>E767</f>
        <v>3544.35</v>
      </c>
      <c r="F766" s="82">
        <f t="shared" si="37"/>
        <v>99.999717861616759</v>
      </c>
      <c r="G766" s="56"/>
    </row>
    <row r="767" spans="1:7" ht="31.5">
      <c r="A767" s="72" t="s">
        <v>226</v>
      </c>
      <c r="B767" s="70" t="s">
        <v>295</v>
      </c>
      <c r="C767" s="71">
        <v>200</v>
      </c>
      <c r="D767" s="127">
        <f>SUM(D768)</f>
        <v>3544.36</v>
      </c>
      <c r="E767" s="128">
        <f>E768</f>
        <v>3544.35</v>
      </c>
      <c r="F767" s="82">
        <f t="shared" si="37"/>
        <v>99.999717861616759</v>
      </c>
      <c r="G767" s="56"/>
    </row>
    <row r="768" spans="1:7" ht="31.5">
      <c r="A768" s="72" t="s">
        <v>15</v>
      </c>
      <c r="B768" s="70" t="s">
        <v>295</v>
      </c>
      <c r="C768" s="71">
        <v>240</v>
      </c>
      <c r="D768" s="127">
        <v>3544.36</v>
      </c>
      <c r="E768" s="128">
        <v>3544.35</v>
      </c>
      <c r="F768" s="82">
        <f t="shared" si="37"/>
        <v>99.999717861616759</v>
      </c>
      <c r="G768" s="56"/>
    </row>
    <row r="769" spans="1:7" ht="70.5" customHeight="1">
      <c r="A769" s="89" t="s">
        <v>557</v>
      </c>
      <c r="B769" s="70" t="s">
        <v>296</v>
      </c>
      <c r="C769" s="68"/>
      <c r="D769" s="127">
        <f>SUM(D770)</f>
        <v>17459.89</v>
      </c>
      <c r="E769" s="125">
        <f>E770</f>
        <v>17459.88</v>
      </c>
      <c r="F769" s="82">
        <f t="shared" si="37"/>
        <v>99.999942725870568</v>
      </c>
      <c r="G769" s="56"/>
    </row>
    <row r="770" spans="1:7" ht="31.5">
      <c r="A770" s="72" t="s">
        <v>226</v>
      </c>
      <c r="B770" s="70" t="s">
        <v>296</v>
      </c>
      <c r="C770" s="71">
        <v>200</v>
      </c>
      <c r="D770" s="127">
        <f>SUM(D771)</f>
        <v>17459.89</v>
      </c>
      <c r="E770" s="128">
        <f>E771</f>
        <v>17459.88</v>
      </c>
      <c r="F770" s="82">
        <f t="shared" si="37"/>
        <v>99.999942725870568</v>
      </c>
      <c r="G770" s="56"/>
    </row>
    <row r="771" spans="1:7" ht="31.5">
      <c r="A771" s="72" t="s">
        <v>15</v>
      </c>
      <c r="B771" s="70" t="s">
        <v>296</v>
      </c>
      <c r="C771" s="71">
        <v>240</v>
      </c>
      <c r="D771" s="127">
        <v>17459.89</v>
      </c>
      <c r="E771" s="128">
        <v>17459.88</v>
      </c>
      <c r="F771" s="82">
        <f t="shared" si="37"/>
        <v>99.999942725870568</v>
      </c>
      <c r="G771" s="56"/>
    </row>
    <row r="772" spans="1:7" ht="102" customHeight="1">
      <c r="A772" s="72" t="s">
        <v>558</v>
      </c>
      <c r="B772" s="70" t="s">
        <v>512</v>
      </c>
      <c r="C772" s="71"/>
      <c r="D772" s="127">
        <f>SUM(D773)</f>
        <v>40</v>
      </c>
      <c r="E772" s="128">
        <v>39.01</v>
      </c>
      <c r="F772" s="82">
        <f t="shared" si="37"/>
        <v>97.524999999999991</v>
      </c>
      <c r="G772" s="61"/>
    </row>
    <row r="773" spans="1:7" ht="31.5">
      <c r="A773" s="72" t="s">
        <v>226</v>
      </c>
      <c r="B773" s="70" t="s">
        <v>512</v>
      </c>
      <c r="C773" s="71">
        <v>200</v>
      </c>
      <c r="D773" s="127">
        <f>SUM(D774)</f>
        <v>40</v>
      </c>
      <c r="E773" s="128">
        <v>39.01</v>
      </c>
      <c r="F773" s="82">
        <f t="shared" si="37"/>
        <v>97.524999999999991</v>
      </c>
      <c r="G773" s="61"/>
    </row>
    <row r="774" spans="1:7" ht="31.5">
      <c r="A774" s="72" t="s">
        <v>15</v>
      </c>
      <c r="B774" s="70" t="s">
        <v>512</v>
      </c>
      <c r="C774" s="71">
        <v>240</v>
      </c>
      <c r="D774" s="127">
        <v>40</v>
      </c>
      <c r="E774" s="128">
        <v>39.01</v>
      </c>
      <c r="F774" s="82">
        <f t="shared" si="37"/>
        <v>97.524999999999991</v>
      </c>
      <c r="G774" s="61"/>
    </row>
    <row r="775" spans="1:7" ht="69.75" customHeight="1">
      <c r="A775" s="89" t="s">
        <v>559</v>
      </c>
      <c r="B775" s="70" t="s">
        <v>302</v>
      </c>
      <c r="C775" s="71"/>
      <c r="D775" s="127">
        <f>SUM(D776)</f>
        <v>1482.4</v>
      </c>
      <c r="E775" s="128">
        <v>1482.4</v>
      </c>
      <c r="F775" s="82">
        <f t="shared" si="37"/>
        <v>100</v>
      </c>
      <c r="G775" s="56"/>
    </row>
    <row r="776" spans="1:7" ht="31.5">
      <c r="A776" s="81" t="s">
        <v>27</v>
      </c>
      <c r="B776" s="70" t="s">
        <v>302</v>
      </c>
      <c r="C776" s="68">
        <v>600</v>
      </c>
      <c r="D776" s="127">
        <f>SUM(D777)</f>
        <v>1482.4</v>
      </c>
      <c r="E776" s="125">
        <v>1482.4</v>
      </c>
      <c r="F776" s="82">
        <f t="shared" si="37"/>
        <v>100</v>
      </c>
      <c r="G776" s="56"/>
    </row>
    <row r="777" spans="1:7" ht="15.75">
      <c r="A777" s="81" t="s">
        <v>46</v>
      </c>
      <c r="B777" s="70" t="s">
        <v>302</v>
      </c>
      <c r="C777" s="68">
        <v>610</v>
      </c>
      <c r="D777" s="127">
        <v>1482.4</v>
      </c>
      <c r="E777" s="125">
        <v>1482.4</v>
      </c>
      <c r="F777" s="82">
        <f t="shared" si="37"/>
        <v>100</v>
      </c>
      <c r="G777" s="56"/>
    </row>
    <row r="778" spans="1:7" ht="51.75" customHeight="1">
      <c r="A778" s="89" t="s">
        <v>297</v>
      </c>
      <c r="B778" s="70" t="s">
        <v>298</v>
      </c>
      <c r="C778" s="71"/>
      <c r="D778" s="127">
        <f>SUM(D779)</f>
        <v>737.2</v>
      </c>
      <c r="E778" s="128">
        <f>E779</f>
        <v>737.18</v>
      </c>
      <c r="F778" s="82">
        <f t="shared" si="37"/>
        <v>99.997287032013006</v>
      </c>
      <c r="G778" s="56"/>
    </row>
    <row r="779" spans="1:7" ht="31.5">
      <c r="A779" s="72" t="s">
        <v>226</v>
      </c>
      <c r="B779" s="70" t="s">
        <v>298</v>
      </c>
      <c r="C779" s="71">
        <v>200</v>
      </c>
      <c r="D779" s="127">
        <f>SUM(D780)</f>
        <v>737.2</v>
      </c>
      <c r="E779" s="128">
        <f>E780</f>
        <v>737.18</v>
      </c>
      <c r="F779" s="82">
        <f t="shared" si="37"/>
        <v>99.997287032013006</v>
      </c>
      <c r="G779" s="56"/>
    </row>
    <row r="780" spans="1:7" ht="31.5">
      <c r="A780" s="72" t="s">
        <v>15</v>
      </c>
      <c r="B780" s="70" t="s">
        <v>298</v>
      </c>
      <c r="C780" s="71">
        <v>240</v>
      </c>
      <c r="D780" s="127">
        <v>737.2</v>
      </c>
      <c r="E780" s="128">
        <v>737.18</v>
      </c>
      <c r="F780" s="82">
        <f t="shared" si="37"/>
        <v>99.997287032013006</v>
      </c>
      <c r="G780" s="56"/>
    </row>
    <row r="781" spans="1:7" ht="31.5">
      <c r="A781" s="79" t="s">
        <v>525</v>
      </c>
      <c r="B781" s="70" t="s">
        <v>299</v>
      </c>
      <c r="C781" s="71"/>
      <c r="D781" s="127">
        <f>SUM(D782,D785,D788)</f>
        <v>4637.33</v>
      </c>
      <c r="E781" s="128">
        <v>4637.32</v>
      </c>
      <c r="F781" s="82">
        <f t="shared" si="37"/>
        <v>99.999784358671903</v>
      </c>
    </row>
    <row r="782" spans="1:7" ht="66.75" customHeight="1">
      <c r="A782" s="101" t="s">
        <v>560</v>
      </c>
      <c r="B782" s="70" t="s">
        <v>300</v>
      </c>
      <c r="C782" s="71"/>
      <c r="D782" s="127">
        <f>SUM(D783)</f>
        <v>148.76</v>
      </c>
      <c r="E782" s="128">
        <f>E783</f>
        <v>148.75</v>
      </c>
      <c r="F782" s="82">
        <f t="shared" si="37"/>
        <v>99.993277762839483</v>
      </c>
    </row>
    <row r="783" spans="1:7" ht="31.5">
      <c r="A783" s="80" t="s">
        <v>226</v>
      </c>
      <c r="B783" s="70" t="s">
        <v>300</v>
      </c>
      <c r="C783" s="71">
        <v>200</v>
      </c>
      <c r="D783" s="127">
        <f>SUM(D784)</f>
        <v>148.76</v>
      </c>
      <c r="E783" s="128">
        <f>E784</f>
        <v>148.75</v>
      </c>
      <c r="F783" s="82">
        <f t="shared" si="37"/>
        <v>99.993277762839483</v>
      </c>
    </row>
    <row r="784" spans="1:7" ht="31.5">
      <c r="A784" s="80" t="s">
        <v>15</v>
      </c>
      <c r="B784" s="70" t="s">
        <v>300</v>
      </c>
      <c r="C784" s="71">
        <v>240</v>
      </c>
      <c r="D784" s="127">
        <v>148.76</v>
      </c>
      <c r="E784" s="128">
        <v>148.75</v>
      </c>
      <c r="F784" s="82">
        <f t="shared" si="37"/>
        <v>99.993277762839483</v>
      </c>
    </row>
    <row r="785" spans="1:7" ht="101.25" customHeight="1">
      <c r="A785" s="101" t="s">
        <v>305</v>
      </c>
      <c r="B785" s="70" t="s">
        <v>526</v>
      </c>
      <c r="C785" s="71"/>
      <c r="D785" s="127">
        <f>SUM(D786)</f>
        <v>3842.57</v>
      </c>
      <c r="E785" s="128">
        <f>E786</f>
        <v>3842.56</v>
      </c>
      <c r="F785" s="82">
        <f t="shared" si="37"/>
        <v>99.999739757506035</v>
      </c>
    </row>
    <row r="786" spans="1:7" ht="31.5">
      <c r="A786" s="80" t="s">
        <v>226</v>
      </c>
      <c r="B786" s="70" t="s">
        <v>526</v>
      </c>
      <c r="C786" s="71">
        <v>200</v>
      </c>
      <c r="D786" s="127">
        <f>SUM(D787)</f>
        <v>3842.57</v>
      </c>
      <c r="E786" s="128">
        <f>E787</f>
        <v>3842.56</v>
      </c>
      <c r="F786" s="82">
        <f t="shared" si="37"/>
        <v>99.999739757506035</v>
      </c>
    </row>
    <row r="787" spans="1:7" ht="31.5">
      <c r="A787" s="80" t="s">
        <v>15</v>
      </c>
      <c r="B787" s="70" t="s">
        <v>526</v>
      </c>
      <c r="C787" s="71">
        <v>240</v>
      </c>
      <c r="D787" s="131">
        <v>3842.57</v>
      </c>
      <c r="E787" s="128">
        <v>3842.56</v>
      </c>
      <c r="F787" s="82">
        <f t="shared" si="37"/>
        <v>99.999739757506035</v>
      </c>
    </row>
    <row r="788" spans="1:7" ht="51.75" customHeight="1">
      <c r="A788" s="101" t="s">
        <v>301</v>
      </c>
      <c r="B788" s="70" t="s">
        <v>527</v>
      </c>
      <c r="C788" s="71"/>
      <c r="D788" s="127">
        <f>SUM(D789)</f>
        <v>646</v>
      </c>
      <c r="E788" s="128">
        <f>E789</f>
        <v>646</v>
      </c>
      <c r="F788" s="82">
        <f t="shared" si="37"/>
        <v>100</v>
      </c>
    </row>
    <row r="789" spans="1:7" ht="31.5">
      <c r="A789" s="80" t="s">
        <v>226</v>
      </c>
      <c r="B789" s="70" t="s">
        <v>527</v>
      </c>
      <c r="C789" s="71">
        <v>200</v>
      </c>
      <c r="D789" s="127">
        <f>SUM(D790)</f>
        <v>646</v>
      </c>
      <c r="E789" s="128">
        <f>E790</f>
        <v>646</v>
      </c>
      <c r="F789" s="82">
        <f t="shared" si="37"/>
        <v>100</v>
      </c>
    </row>
    <row r="790" spans="1:7" ht="31.5">
      <c r="A790" s="80" t="s">
        <v>15</v>
      </c>
      <c r="B790" s="70" t="s">
        <v>527</v>
      </c>
      <c r="C790" s="71">
        <v>240</v>
      </c>
      <c r="D790" s="127">
        <v>646</v>
      </c>
      <c r="E790" s="128">
        <v>646</v>
      </c>
      <c r="F790" s="82">
        <f t="shared" si="37"/>
        <v>100</v>
      </c>
    </row>
    <row r="791" spans="1:7" ht="31.5">
      <c r="A791" s="65" t="s">
        <v>402</v>
      </c>
      <c r="B791" s="66" t="s">
        <v>303</v>
      </c>
      <c r="C791" s="78"/>
      <c r="D791" s="118">
        <f>SUM(D792,D823)</f>
        <v>82665.429999999993</v>
      </c>
      <c r="E791" s="176">
        <v>82281.710000000006</v>
      </c>
      <c r="F791" s="171">
        <f t="shared" ref="F791:F854" si="38">E791/D791*100</f>
        <v>99.535815636596837</v>
      </c>
      <c r="G791" s="56"/>
    </row>
    <row r="792" spans="1:7" ht="47.25">
      <c r="A792" s="69" t="s">
        <v>403</v>
      </c>
      <c r="B792" s="70" t="s">
        <v>404</v>
      </c>
      <c r="C792" s="71"/>
      <c r="D792" s="127">
        <f>SUM(D793,D803,D810)</f>
        <v>25675.5</v>
      </c>
      <c r="E792" s="129">
        <f>E793+E803+E810</f>
        <v>25386.390000000003</v>
      </c>
      <c r="F792" s="82">
        <f t="shared" si="38"/>
        <v>98.873984927265298</v>
      </c>
      <c r="G792" s="61"/>
    </row>
    <row r="793" spans="1:7" ht="15.75">
      <c r="A793" s="84" t="s">
        <v>598</v>
      </c>
      <c r="B793" s="70" t="s">
        <v>599</v>
      </c>
      <c r="C793" s="71"/>
      <c r="D793" s="127">
        <f>SUM(D794,D797,D800)</f>
        <v>21973.82</v>
      </c>
      <c r="E793" s="129">
        <f>E794+E797+E800</f>
        <v>21699.47</v>
      </c>
      <c r="F793" s="82">
        <f t="shared" si="38"/>
        <v>98.751468793318594</v>
      </c>
      <c r="G793" s="61"/>
    </row>
    <row r="794" spans="1:7" ht="47.25">
      <c r="A794" s="84" t="s">
        <v>600</v>
      </c>
      <c r="B794" s="70" t="s">
        <v>601</v>
      </c>
      <c r="C794" s="71"/>
      <c r="D794" s="127">
        <f>SUM(D795)</f>
        <v>2319.1</v>
      </c>
      <c r="E794" s="129">
        <f>E795</f>
        <v>2044.81</v>
      </c>
      <c r="F794" s="82">
        <f t="shared" si="38"/>
        <v>88.172566944073125</v>
      </c>
      <c r="G794" s="61"/>
    </row>
    <row r="795" spans="1:7" ht="31.5">
      <c r="A795" s="72" t="s">
        <v>226</v>
      </c>
      <c r="B795" s="70" t="s">
        <v>601</v>
      </c>
      <c r="C795" s="71">
        <v>200</v>
      </c>
      <c r="D795" s="127">
        <f>SUM(D796)</f>
        <v>2319.1</v>
      </c>
      <c r="E795" s="129">
        <f>E796</f>
        <v>2044.81</v>
      </c>
      <c r="F795" s="82">
        <f t="shared" si="38"/>
        <v>88.172566944073125</v>
      </c>
      <c r="G795" s="61"/>
    </row>
    <row r="796" spans="1:7" ht="31.5">
      <c r="A796" s="72" t="s">
        <v>15</v>
      </c>
      <c r="B796" s="70" t="s">
        <v>601</v>
      </c>
      <c r="C796" s="71">
        <v>240</v>
      </c>
      <c r="D796" s="127">
        <v>2319.1</v>
      </c>
      <c r="E796" s="129">
        <v>2044.81</v>
      </c>
      <c r="F796" s="82">
        <f t="shared" si="38"/>
        <v>88.172566944073125</v>
      </c>
      <c r="G796" s="63"/>
    </row>
    <row r="797" spans="1:7" ht="15.75">
      <c r="A797" s="72" t="s">
        <v>602</v>
      </c>
      <c r="B797" s="70" t="s">
        <v>603</v>
      </c>
      <c r="C797" s="71"/>
      <c r="D797" s="127">
        <f>SUM(D798)</f>
        <v>3877.41</v>
      </c>
      <c r="E797" s="129">
        <v>3877.35</v>
      </c>
      <c r="F797" s="82">
        <f t="shared" si="38"/>
        <v>99.998452575301556</v>
      </c>
      <c r="G797" s="61"/>
    </row>
    <row r="798" spans="1:7" ht="31.5">
      <c r="A798" s="72" t="s">
        <v>226</v>
      </c>
      <c r="B798" s="70" t="s">
        <v>603</v>
      </c>
      <c r="C798" s="71">
        <v>200</v>
      </c>
      <c r="D798" s="127">
        <f>SUM(D799)</f>
        <v>3877.41</v>
      </c>
      <c r="E798" s="129">
        <v>3877.35</v>
      </c>
      <c r="F798" s="82">
        <f t="shared" si="38"/>
        <v>99.998452575301556</v>
      </c>
      <c r="G798" s="61"/>
    </row>
    <row r="799" spans="1:7" ht="31.5">
      <c r="A799" s="72" t="s">
        <v>15</v>
      </c>
      <c r="B799" s="70" t="s">
        <v>603</v>
      </c>
      <c r="C799" s="71">
        <v>240</v>
      </c>
      <c r="D799" s="127">
        <v>3877.41</v>
      </c>
      <c r="E799" s="129">
        <v>3877.35</v>
      </c>
      <c r="F799" s="82">
        <f t="shared" si="38"/>
        <v>99.998452575301556</v>
      </c>
      <c r="G799" s="61"/>
    </row>
    <row r="800" spans="1:7" ht="31.5">
      <c r="A800" s="84" t="s">
        <v>673</v>
      </c>
      <c r="B800" s="70" t="s">
        <v>675</v>
      </c>
      <c r="C800" s="68"/>
      <c r="D800" s="127">
        <f>SUM(D801)</f>
        <v>15777.31</v>
      </c>
      <c r="E800" s="125">
        <f>E801</f>
        <v>15777.31</v>
      </c>
      <c r="F800" s="82">
        <f t="shared" si="38"/>
        <v>100</v>
      </c>
      <c r="G800" s="61"/>
    </row>
    <row r="801" spans="1:7" ht="31.5">
      <c r="A801" s="80" t="s">
        <v>226</v>
      </c>
      <c r="B801" s="70" t="s">
        <v>675</v>
      </c>
      <c r="C801" s="92" t="s">
        <v>34</v>
      </c>
      <c r="D801" s="127">
        <f>SUM(D802)</f>
        <v>15777.31</v>
      </c>
      <c r="E801" s="135">
        <f>E802</f>
        <v>15777.31</v>
      </c>
      <c r="F801" s="82">
        <f t="shared" si="38"/>
        <v>100</v>
      </c>
      <c r="G801" s="61"/>
    </row>
    <row r="802" spans="1:7" ht="31.5">
      <c r="A802" s="86" t="s">
        <v>15</v>
      </c>
      <c r="B802" s="70" t="s">
        <v>675</v>
      </c>
      <c r="C802" s="71">
        <v>240</v>
      </c>
      <c r="D802" s="130">
        <v>15777.31</v>
      </c>
      <c r="E802" s="128">
        <v>15777.31</v>
      </c>
      <c r="F802" s="82">
        <f t="shared" si="38"/>
        <v>100</v>
      </c>
      <c r="G802" s="57"/>
    </row>
    <row r="803" spans="1:7" ht="15.75">
      <c r="A803" s="72" t="s">
        <v>604</v>
      </c>
      <c r="B803" s="70" t="s">
        <v>605</v>
      </c>
      <c r="C803" s="71"/>
      <c r="D803" s="127">
        <f>SUM(D804,D807)</f>
        <v>796.29</v>
      </c>
      <c r="E803" s="129">
        <f>E804+E807</f>
        <v>796.29</v>
      </c>
      <c r="F803" s="82">
        <f t="shared" si="38"/>
        <v>100</v>
      </c>
      <c r="G803" s="61"/>
    </row>
    <row r="804" spans="1:7" ht="173.25">
      <c r="A804" s="84" t="s">
        <v>606</v>
      </c>
      <c r="B804" s="70" t="s">
        <v>607</v>
      </c>
      <c r="C804" s="71"/>
      <c r="D804" s="127">
        <f>SUM(D805)</f>
        <v>693</v>
      </c>
      <c r="E804" s="129">
        <v>693</v>
      </c>
      <c r="F804" s="82">
        <f t="shared" si="38"/>
        <v>100</v>
      </c>
      <c r="G804" s="61"/>
    </row>
    <row r="805" spans="1:7" ht="31.5">
      <c r="A805" s="72" t="s">
        <v>226</v>
      </c>
      <c r="B805" s="70" t="s">
        <v>607</v>
      </c>
      <c r="C805" s="71">
        <v>200</v>
      </c>
      <c r="D805" s="127">
        <f>SUM(D806)</f>
        <v>693</v>
      </c>
      <c r="E805" s="129">
        <v>693</v>
      </c>
      <c r="F805" s="82">
        <f t="shared" si="38"/>
        <v>100</v>
      </c>
      <c r="G805" s="61"/>
    </row>
    <row r="806" spans="1:7" ht="31.5">
      <c r="A806" s="72" t="s">
        <v>15</v>
      </c>
      <c r="B806" s="70" t="s">
        <v>607</v>
      </c>
      <c r="C806" s="71">
        <v>240</v>
      </c>
      <c r="D806" s="127">
        <v>693</v>
      </c>
      <c r="E806" s="129">
        <v>693</v>
      </c>
      <c r="F806" s="82">
        <f t="shared" si="38"/>
        <v>100</v>
      </c>
      <c r="G806" s="61"/>
    </row>
    <row r="807" spans="1:7" ht="31.5">
      <c r="A807" s="84" t="s">
        <v>673</v>
      </c>
      <c r="B807" s="70" t="s">
        <v>676</v>
      </c>
      <c r="C807" s="68"/>
      <c r="D807" s="127">
        <f>SUM(D808)</f>
        <v>103.29</v>
      </c>
      <c r="E807" s="125">
        <v>103.29</v>
      </c>
      <c r="F807" s="82">
        <f t="shared" si="38"/>
        <v>100</v>
      </c>
      <c r="G807" s="61"/>
    </row>
    <row r="808" spans="1:7" ht="31.5">
      <c r="A808" s="80" t="s">
        <v>226</v>
      </c>
      <c r="B808" s="70" t="s">
        <v>676</v>
      </c>
      <c r="C808" s="92" t="s">
        <v>34</v>
      </c>
      <c r="D808" s="127">
        <f>SUM(D809)</f>
        <v>103.29</v>
      </c>
      <c r="E808" s="135">
        <v>103.29</v>
      </c>
      <c r="F808" s="82">
        <f t="shared" si="38"/>
        <v>100</v>
      </c>
      <c r="G808" s="61"/>
    </row>
    <row r="809" spans="1:7" ht="31.5">
      <c r="A809" s="86" t="s">
        <v>15</v>
      </c>
      <c r="B809" s="70" t="s">
        <v>676</v>
      </c>
      <c r="C809" s="71">
        <v>240</v>
      </c>
      <c r="D809" s="130">
        <v>103.29</v>
      </c>
      <c r="E809" s="128">
        <v>103.29</v>
      </c>
      <c r="F809" s="82">
        <f t="shared" si="38"/>
        <v>100</v>
      </c>
      <c r="G809" s="57"/>
    </row>
    <row r="810" spans="1:7" ht="15.75">
      <c r="A810" s="84" t="s">
        <v>587</v>
      </c>
      <c r="B810" s="70" t="s">
        <v>588</v>
      </c>
      <c r="C810" s="71"/>
      <c r="D810" s="127">
        <f>SUM(D811,D814,D817,D820)</f>
        <v>2905.3900000000003</v>
      </c>
      <c r="E810" s="129">
        <v>2890.63</v>
      </c>
      <c r="F810" s="82">
        <f t="shared" si="38"/>
        <v>99.491978701654503</v>
      </c>
      <c r="G810" s="61"/>
    </row>
    <row r="811" spans="1:7" ht="63">
      <c r="A811" s="72" t="s">
        <v>608</v>
      </c>
      <c r="B811" s="70" t="s">
        <v>609</v>
      </c>
      <c r="C811" s="71"/>
      <c r="D811" s="127">
        <f>SUM(D812)</f>
        <v>305.91000000000003</v>
      </c>
      <c r="E811" s="129">
        <f>E812</f>
        <v>305.91000000000003</v>
      </c>
      <c r="F811" s="82">
        <f t="shared" si="38"/>
        <v>100</v>
      </c>
      <c r="G811" s="61"/>
    </row>
    <row r="812" spans="1:7" ht="31.5">
      <c r="A812" s="72" t="s">
        <v>226</v>
      </c>
      <c r="B812" s="70" t="s">
        <v>609</v>
      </c>
      <c r="C812" s="71">
        <v>200</v>
      </c>
      <c r="D812" s="127">
        <f>SUM(D813)</f>
        <v>305.91000000000003</v>
      </c>
      <c r="E812" s="129">
        <f>E813</f>
        <v>305.91000000000003</v>
      </c>
      <c r="F812" s="82">
        <f t="shared" si="38"/>
        <v>100</v>
      </c>
      <c r="G812" s="61"/>
    </row>
    <row r="813" spans="1:7" ht="31.5">
      <c r="A813" s="72" t="s">
        <v>15</v>
      </c>
      <c r="B813" s="70" t="s">
        <v>609</v>
      </c>
      <c r="C813" s="71">
        <v>240</v>
      </c>
      <c r="D813" s="127">
        <v>305.91000000000003</v>
      </c>
      <c r="E813" s="129">
        <v>305.91000000000003</v>
      </c>
      <c r="F813" s="82">
        <f t="shared" si="38"/>
        <v>100</v>
      </c>
      <c r="G813" s="61"/>
    </row>
    <row r="814" spans="1:7" ht="47.25">
      <c r="A814" s="84" t="s">
        <v>610</v>
      </c>
      <c r="B814" s="70" t="s">
        <v>611</v>
      </c>
      <c r="C814" s="71"/>
      <c r="D814" s="127">
        <f>SUM(D815)</f>
        <v>628.02</v>
      </c>
      <c r="E814" s="129">
        <f>E815</f>
        <v>613.26</v>
      </c>
      <c r="F814" s="82">
        <f t="shared" si="38"/>
        <v>97.64975637718544</v>
      </c>
      <c r="G814" s="61"/>
    </row>
    <row r="815" spans="1:7" ht="31.5">
      <c r="A815" s="72" t="s">
        <v>226</v>
      </c>
      <c r="B815" s="70" t="s">
        <v>611</v>
      </c>
      <c r="C815" s="71">
        <v>200</v>
      </c>
      <c r="D815" s="127">
        <f>SUM(D816)</f>
        <v>628.02</v>
      </c>
      <c r="E815" s="129">
        <f>E816</f>
        <v>613.26</v>
      </c>
      <c r="F815" s="82">
        <f t="shared" si="38"/>
        <v>97.64975637718544</v>
      </c>
      <c r="G815" s="61"/>
    </row>
    <row r="816" spans="1:7" ht="41.25" customHeight="1">
      <c r="A816" s="72" t="s">
        <v>15</v>
      </c>
      <c r="B816" s="70" t="s">
        <v>611</v>
      </c>
      <c r="C816" s="71">
        <v>240</v>
      </c>
      <c r="D816" s="127">
        <v>628.02</v>
      </c>
      <c r="E816" s="129">
        <v>613.26</v>
      </c>
      <c r="F816" s="82">
        <f t="shared" si="38"/>
        <v>97.64975637718544</v>
      </c>
      <c r="G816" s="61"/>
    </row>
    <row r="817" spans="1:7" ht="31.5">
      <c r="A817" s="84" t="s">
        <v>673</v>
      </c>
      <c r="B817" s="70" t="s">
        <v>677</v>
      </c>
      <c r="C817" s="68"/>
      <c r="D817" s="127">
        <f>SUM(D818)</f>
        <v>321.5</v>
      </c>
      <c r="E817" s="125">
        <f>E818</f>
        <v>321.5</v>
      </c>
      <c r="F817" s="82">
        <f t="shared" si="38"/>
        <v>100</v>
      </c>
      <c r="G817" s="61"/>
    </row>
    <row r="818" spans="1:7" ht="31.5">
      <c r="A818" s="80" t="s">
        <v>226</v>
      </c>
      <c r="B818" s="70" t="s">
        <v>677</v>
      </c>
      <c r="C818" s="92" t="s">
        <v>34</v>
      </c>
      <c r="D818" s="127">
        <f>SUM(D819)</f>
        <v>321.5</v>
      </c>
      <c r="E818" s="135">
        <f>E819</f>
        <v>321.5</v>
      </c>
      <c r="F818" s="82">
        <f t="shared" si="38"/>
        <v>100</v>
      </c>
      <c r="G818" s="61"/>
    </row>
    <row r="819" spans="1:7" ht="31.5">
      <c r="A819" s="86" t="s">
        <v>15</v>
      </c>
      <c r="B819" s="70" t="s">
        <v>677</v>
      </c>
      <c r="C819" s="71">
        <v>240</v>
      </c>
      <c r="D819" s="130">
        <v>321.5</v>
      </c>
      <c r="E819" s="128">
        <v>321.5</v>
      </c>
      <c r="F819" s="82">
        <f t="shared" si="38"/>
        <v>100</v>
      </c>
      <c r="G819" s="57"/>
    </row>
    <row r="820" spans="1:7" ht="31.5">
      <c r="A820" s="72" t="s">
        <v>575</v>
      </c>
      <c r="B820" s="70" t="s">
        <v>659</v>
      </c>
      <c r="C820" s="71"/>
      <c r="D820" s="127">
        <f>SUM(D822)</f>
        <v>1649.96</v>
      </c>
      <c r="E820" s="129">
        <f>E821</f>
        <v>1649.95</v>
      </c>
      <c r="F820" s="82">
        <f t="shared" si="38"/>
        <v>99.999393924701209</v>
      </c>
      <c r="G820" s="61"/>
    </row>
    <row r="821" spans="1:7" ht="31.5">
      <c r="A821" s="72" t="s">
        <v>226</v>
      </c>
      <c r="B821" s="70" t="s">
        <v>659</v>
      </c>
      <c r="C821" s="71">
        <v>200</v>
      </c>
      <c r="D821" s="127">
        <f>SUM(D822)</f>
        <v>1649.96</v>
      </c>
      <c r="E821" s="129">
        <f>E822</f>
        <v>1649.95</v>
      </c>
      <c r="F821" s="82">
        <f t="shared" si="38"/>
        <v>99.999393924701209</v>
      </c>
      <c r="G821" s="61"/>
    </row>
    <row r="822" spans="1:7" ht="31.5">
      <c r="A822" s="72" t="s">
        <v>15</v>
      </c>
      <c r="B822" s="70" t="s">
        <v>659</v>
      </c>
      <c r="C822" s="71">
        <v>240</v>
      </c>
      <c r="D822" s="127">
        <v>1649.96</v>
      </c>
      <c r="E822" s="129">
        <v>1649.95</v>
      </c>
      <c r="F822" s="82">
        <f t="shared" si="38"/>
        <v>99.999393924701209</v>
      </c>
      <c r="G822" s="61"/>
    </row>
    <row r="823" spans="1:7" ht="78.75">
      <c r="A823" s="69" t="s">
        <v>405</v>
      </c>
      <c r="B823" s="70" t="s">
        <v>406</v>
      </c>
      <c r="C823" s="98"/>
      <c r="D823" s="127">
        <f>SUM(D824,)</f>
        <v>56989.93</v>
      </c>
      <c r="E823" s="129">
        <f>E824</f>
        <v>56895.31</v>
      </c>
      <c r="F823" s="82">
        <f t="shared" si="38"/>
        <v>99.833970668151366</v>
      </c>
      <c r="G823" s="61"/>
    </row>
    <row r="824" spans="1:7" ht="15.75">
      <c r="A824" s="116" t="s">
        <v>518</v>
      </c>
      <c r="B824" s="70" t="s">
        <v>407</v>
      </c>
      <c r="C824" s="98"/>
      <c r="D824" s="127">
        <f>SUM(D825,D828,D831)</f>
        <v>56989.93</v>
      </c>
      <c r="E824" s="129">
        <v>56895.31</v>
      </c>
      <c r="F824" s="82">
        <f t="shared" si="38"/>
        <v>99.833970668151366</v>
      </c>
      <c r="G824" s="61"/>
    </row>
    <row r="825" spans="1:7" ht="31.5">
      <c r="A825" s="93" t="s">
        <v>100</v>
      </c>
      <c r="B825" s="70" t="s">
        <v>408</v>
      </c>
      <c r="C825" s="71"/>
      <c r="D825" s="127">
        <f>SUM(D826)</f>
        <v>54963.93</v>
      </c>
      <c r="E825" s="129">
        <f>E826</f>
        <v>54963.9</v>
      </c>
      <c r="F825" s="82">
        <f t="shared" si="38"/>
        <v>99.999945418750087</v>
      </c>
      <c r="G825" s="61"/>
    </row>
    <row r="826" spans="1:7" ht="31.5">
      <c r="A826" s="81" t="s">
        <v>27</v>
      </c>
      <c r="B826" s="70" t="s">
        <v>408</v>
      </c>
      <c r="C826" s="68">
        <v>600</v>
      </c>
      <c r="D826" s="127">
        <f>SUM(D827)</f>
        <v>54963.93</v>
      </c>
      <c r="E826" s="129">
        <f>E827</f>
        <v>54963.9</v>
      </c>
      <c r="F826" s="82">
        <f t="shared" si="38"/>
        <v>99.999945418750087</v>
      </c>
      <c r="G826" s="61"/>
    </row>
    <row r="827" spans="1:7" ht="15.75">
      <c r="A827" s="81" t="s">
        <v>46</v>
      </c>
      <c r="B827" s="70" t="s">
        <v>408</v>
      </c>
      <c r="C827" s="68">
        <v>610</v>
      </c>
      <c r="D827" s="127">
        <v>54963.93</v>
      </c>
      <c r="E827" s="129">
        <f>3260.76+51703.14</f>
        <v>54963.9</v>
      </c>
      <c r="F827" s="82">
        <f t="shared" si="38"/>
        <v>99.999945418750087</v>
      </c>
      <c r="G827" s="61"/>
    </row>
    <row r="828" spans="1:7" ht="78.75">
      <c r="A828" s="76" t="s">
        <v>682</v>
      </c>
      <c r="B828" s="70" t="s">
        <v>683</v>
      </c>
      <c r="C828" s="68"/>
      <c r="D828" s="127">
        <f>SUM(D829)</f>
        <v>396</v>
      </c>
      <c r="E828" s="125">
        <v>301.39999999999998</v>
      </c>
      <c r="F828" s="82">
        <f t="shared" si="38"/>
        <v>76.111111111111114</v>
      </c>
    </row>
    <row r="829" spans="1:7" ht="31.5">
      <c r="A829" s="76" t="s">
        <v>27</v>
      </c>
      <c r="B829" s="70" t="s">
        <v>683</v>
      </c>
      <c r="C829" s="68">
        <v>600</v>
      </c>
      <c r="D829" s="127">
        <f>SUM(D830)</f>
        <v>396</v>
      </c>
      <c r="E829" s="125">
        <v>301.39999999999998</v>
      </c>
      <c r="F829" s="82">
        <f t="shared" si="38"/>
        <v>76.111111111111114</v>
      </c>
    </row>
    <row r="830" spans="1:7" ht="15.75">
      <c r="A830" s="76" t="s">
        <v>46</v>
      </c>
      <c r="B830" s="70" t="s">
        <v>683</v>
      </c>
      <c r="C830" s="68">
        <v>610</v>
      </c>
      <c r="D830" s="127">
        <v>396</v>
      </c>
      <c r="E830" s="125">
        <v>301.39999999999998</v>
      </c>
      <c r="F830" s="82">
        <f t="shared" si="38"/>
        <v>76.111111111111114</v>
      </c>
    </row>
    <row r="831" spans="1:7" ht="47.25">
      <c r="A831" s="76" t="s">
        <v>684</v>
      </c>
      <c r="B831" s="70" t="s">
        <v>685</v>
      </c>
      <c r="C831" s="68"/>
      <c r="D831" s="127">
        <f>SUM(D832)</f>
        <v>1630</v>
      </c>
      <c r="E831" s="125">
        <v>1630</v>
      </c>
      <c r="F831" s="82">
        <f t="shared" si="38"/>
        <v>100</v>
      </c>
    </row>
    <row r="832" spans="1:7" ht="31.5">
      <c r="A832" s="76" t="s">
        <v>27</v>
      </c>
      <c r="B832" s="70" t="s">
        <v>685</v>
      </c>
      <c r="C832" s="68">
        <v>600</v>
      </c>
      <c r="D832" s="127">
        <f>SUM(D833)</f>
        <v>1630</v>
      </c>
      <c r="E832" s="125">
        <v>1630</v>
      </c>
      <c r="F832" s="82">
        <f t="shared" si="38"/>
        <v>100</v>
      </c>
    </row>
    <row r="833" spans="1:7" ht="15.75">
      <c r="A833" s="76" t="s">
        <v>46</v>
      </c>
      <c r="B833" s="70" t="s">
        <v>685</v>
      </c>
      <c r="C833" s="68">
        <v>610</v>
      </c>
      <c r="D833" s="127">
        <v>1630</v>
      </c>
      <c r="E833" s="125">
        <v>1630</v>
      </c>
      <c r="F833" s="82">
        <f t="shared" si="38"/>
        <v>100</v>
      </c>
    </row>
    <row r="834" spans="1:7" ht="15.75">
      <c r="A834" s="117" t="s">
        <v>206</v>
      </c>
      <c r="B834" s="70"/>
      <c r="C834" s="71"/>
      <c r="D834" s="118">
        <f>SUM(D11,D31,D104,D226,D280,D360,D380,D432,D501,D524,D540,D600,D764,D791)</f>
        <v>3232491.2800000003</v>
      </c>
      <c r="E834" s="176">
        <f>E11+E31+E104+E226+E280+E360+E380+E432+E501+E524+E540+E600+E764+E791</f>
        <v>3159801.43</v>
      </c>
      <c r="F834" s="171">
        <f t="shared" si="38"/>
        <v>97.751274676292397</v>
      </c>
      <c r="G834" s="7"/>
    </row>
    <row r="835" spans="1:7" ht="31.5">
      <c r="A835" s="72" t="s">
        <v>207</v>
      </c>
      <c r="B835" s="74" t="s">
        <v>208</v>
      </c>
      <c r="C835" s="88"/>
      <c r="D835" s="130">
        <f>SUM(D836,D843,D846)</f>
        <v>10835.099999999999</v>
      </c>
      <c r="E835" s="130">
        <v>10778.52</v>
      </c>
      <c r="F835" s="82">
        <f t="shared" si="38"/>
        <v>99.477808234349496</v>
      </c>
      <c r="G835" s="57"/>
    </row>
    <row r="836" spans="1:7" ht="15.75">
      <c r="A836" s="73" t="s">
        <v>209</v>
      </c>
      <c r="B836" s="74" t="s">
        <v>210</v>
      </c>
      <c r="C836" s="88"/>
      <c r="D836" s="130">
        <f>SUM(D837,D839,D841)</f>
        <v>6545.75</v>
      </c>
      <c r="E836" s="130">
        <f>E837+E839+E841</f>
        <v>6489.25</v>
      </c>
      <c r="F836" s="82">
        <f t="shared" si="38"/>
        <v>99.13684451743498</v>
      </c>
      <c r="G836" s="57"/>
    </row>
    <row r="837" spans="1:7" ht="63">
      <c r="A837" s="72" t="s">
        <v>41</v>
      </c>
      <c r="B837" s="74" t="s">
        <v>210</v>
      </c>
      <c r="C837" s="71">
        <v>100</v>
      </c>
      <c r="D837" s="130">
        <f>SUM(D838)</f>
        <v>5635.96</v>
      </c>
      <c r="E837" s="127">
        <f>E838</f>
        <v>5630.68</v>
      </c>
      <c r="F837" s="82">
        <f t="shared" si="38"/>
        <v>99.906315871652751</v>
      </c>
      <c r="G837" s="57"/>
    </row>
    <row r="838" spans="1:7" ht="31.5">
      <c r="A838" s="72" t="s">
        <v>52</v>
      </c>
      <c r="B838" s="74" t="s">
        <v>210</v>
      </c>
      <c r="C838" s="71">
        <v>120</v>
      </c>
      <c r="D838" s="128">
        <v>5635.96</v>
      </c>
      <c r="E838" s="127">
        <f>1252.46+690+3688.22</f>
        <v>5630.68</v>
      </c>
      <c r="F838" s="82">
        <f t="shared" si="38"/>
        <v>99.906315871652751</v>
      </c>
      <c r="G838" s="59"/>
    </row>
    <row r="839" spans="1:7" ht="31.5">
      <c r="A839" s="72" t="s">
        <v>226</v>
      </c>
      <c r="B839" s="74" t="s">
        <v>210</v>
      </c>
      <c r="C839" s="71">
        <v>200</v>
      </c>
      <c r="D839" s="130">
        <f>SUM(D840)</f>
        <v>908.69</v>
      </c>
      <c r="E839" s="127">
        <f>E840</f>
        <v>857.92000000000007</v>
      </c>
      <c r="F839" s="82">
        <f t="shared" si="38"/>
        <v>94.412836060702773</v>
      </c>
      <c r="G839" s="57"/>
    </row>
    <row r="840" spans="1:7" ht="31.5">
      <c r="A840" s="72" t="s">
        <v>15</v>
      </c>
      <c r="B840" s="74" t="s">
        <v>210</v>
      </c>
      <c r="C840" s="71">
        <v>240</v>
      </c>
      <c r="D840" s="127">
        <v>908.69</v>
      </c>
      <c r="E840" s="127">
        <f>623.47+234.45</f>
        <v>857.92000000000007</v>
      </c>
      <c r="F840" s="82">
        <f t="shared" si="38"/>
        <v>94.412836060702773</v>
      </c>
      <c r="G840" s="59"/>
    </row>
    <row r="841" spans="1:7" ht="15.75">
      <c r="A841" s="72" t="s">
        <v>8</v>
      </c>
      <c r="B841" s="74" t="s">
        <v>210</v>
      </c>
      <c r="C841" s="71">
        <v>800</v>
      </c>
      <c r="D841" s="127">
        <f>SUM(D842)</f>
        <v>1.1000000000000001</v>
      </c>
      <c r="E841" s="127">
        <f>E842</f>
        <v>0.65</v>
      </c>
      <c r="F841" s="82">
        <f t="shared" si="38"/>
        <v>59.090909090909079</v>
      </c>
      <c r="G841" s="56"/>
    </row>
    <row r="842" spans="1:7" ht="15.75">
      <c r="A842" s="72" t="s">
        <v>43</v>
      </c>
      <c r="B842" s="74" t="s">
        <v>210</v>
      </c>
      <c r="C842" s="71">
        <v>850</v>
      </c>
      <c r="D842" s="127">
        <v>1.1000000000000001</v>
      </c>
      <c r="E842" s="127">
        <v>0.65</v>
      </c>
      <c r="F842" s="82">
        <f t="shared" si="38"/>
        <v>59.090909090909079</v>
      </c>
      <c r="G842" s="56"/>
    </row>
    <row r="843" spans="1:7" ht="15.75">
      <c r="A843" s="72" t="s">
        <v>211</v>
      </c>
      <c r="B843" s="74" t="s">
        <v>212</v>
      </c>
      <c r="C843" s="71"/>
      <c r="D843" s="127">
        <f>SUM(D844)</f>
        <v>2004.06</v>
      </c>
      <c r="E843" s="127">
        <f>E844</f>
        <v>2004</v>
      </c>
      <c r="F843" s="82">
        <f t="shared" si="38"/>
        <v>99.997006077662348</v>
      </c>
      <c r="G843" s="61"/>
    </row>
    <row r="844" spans="1:7" ht="63">
      <c r="A844" s="81" t="s">
        <v>41</v>
      </c>
      <c r="B844" s="119" t="s">
        <v>212</v>
      </c>
      <c r="C844" s="68">
        <v>100</v>
      </c>
      <c r="D844" s="131">
        <f>SUM(D845)</f>
        <v>2004.06</v>
      </c>
      <c r="E844" s="131">
        <f>E845</f>
        <v>2004</v>
      </c>
      <c r="F844" s="82">
        <f t="shared" si="38"/>
        <v>99.997006077662348</v>
      </c>
      <c r="G844" s="63"/>
    </row>
    <row r="845" spans="1:7" ht="31.5">
      <c r="A845" s="72" t="s">
        <v>52</v>
      </c>
      <c r="B845" s="74" t="s">
        <v>212</v>
      </c>
      <c r="C845" s="71">
        <v>120</v>
      </c>
      <c r="D845" s="130">
        <v>2004.06</v>
      </c>
      <c r="E845" s="127">
        <v>2004</v>
      </c>
      <c r="F845" s="82">
        <f t="shared" si="38"/>
        <v>99.997006077662348</v>
      </c>
      <c r="G845" s="57"/>
    </row>
    <row r="846" spans="1:7" ht="15.75">
      <c r="A846" s="72" t="s">
        <v>213</v>
      </c>
      <c r="B846" s="74" t="s">
        <v>214</v>
      </c>
      <c r="C846" s="71"/>
      <c r="D846" s="127">
        <f>SUM(D847)</f>
        <v>2285.29</v>
      </c>
      <c r="E846" s="127">
        <f>E847</f>
        <v>2285.2399999999998</v>
      </c>
      <c r="F846" s="82">
        <f t="shared" si="38"/>
        <v>99.997812093869925</v>
      </c>
      <c r="G846" s="56"/>
    </row>
    <row r="847" spans="1:7" ht="63">
      <c r="A847" s="72" t="s">
        <v>41</v>
      </c>
      <c r="B847" s="74" t="s">
        <v>214</v>
      </c>
      <c r="C847" s="71">
        <v>100</v>
      </c>
      <c r="D847" s="127">
        <f>SUM(D848)</f>
        <v>2285.29</v>
      </c>
      <c r="E847" s="127">
        <f>E848</f>
        <v>2285.2399999999998</v>
      </c>
      <c r="F847" s="82">
        <f t="shared" si="38"/>
        <v>99.997812093869925</v>
      </c>
      <c r="G847" s="56"/>
    </row>
    <row r="848" spans="1:7" ht="31.5">
      <c r="A848" s="72" t="s">
        <v>52</v>
      </c>
      <c r="B848" s="74" t="s">
        <v>214</v>
      </c>
      <c r="C848" s="71">
        <v>120</v>
      </c>
      <c r="D848" s="127">
        <v>2285.29</v>
      </c>
      <c r="E848" s="127">
        <v>2285.2399999999998</v>
      </c>
      <c r="F848" s="82">
        <f t="shared" si="38"/>
        <v>99.997812093869925</v>
      </c>
      <c r="G848" s="56"/>
    </row>
    <row r="849" spans="1:7" ht="15.75">
      <c r="A849" s="100" t="s">
        <v>215</v>
      </c>
      <c r="B849" s="74" t="s">
        <v>216</v>
      </c>
      <c r="C849" s="75"/>
      <c r="D849" s="127">
        <f>SUM(D850,D853,D856,D859,D863)</f>
        <v>12339.029999999999</v>
      </c>
      <c r="E849" s="127">
        <f>E850+E853+E856+E859+E863</f>
        <v>12329.07</v>
      </c>
      <c r="F849" s="82">
        <f t="shared" si="38"/>
        <v>99.919280526913383</v>
      </c>
      <c r="G849" s="56"/>
    </row>
    <row r="850" spans="1:7" ht="31.5">
      <c r="A850" s="69" t="s">
        <v>91</v>
      </c>
      <c r="B850" s="74" t="s">
        <v>217</v>
      </c>
      <c r="C850" s="71"/>
      <c r="D850" s="127">
        <f>SUM(D851)</f>
        <v>172.98</v>
      </c>
      <c r="E850" s="127">
        <f>E851</f>
        <v>172.98</v>
      </c>
      <c r="F850" s="82">
        <f t="shared" si="38"/>
        <v>100</v>
      </c>
      <c r="G850" s="61"/>
    </row>
    <row r="851" spans="1:7" ht="15.75">
      <c r="A851" s="97" t="s">
        <v>92</v>
      </c>
      <c r="B851" s="74" t="s">
        <v>217</v>
      </c>
      <c r="C851" s="71">
        <v>300</v>
      </c>
      <c r="D851" s="127">
        <f>SUM(D852)</f>
        <v>172.98</v>
      </c>
      <c r="E851" s="127">
        <f>E852</f>
        <v>172.98</v>
      </c>
      <c r="F851" s="82">
        <f t="shared" si="38"/>
        <v>100</v>
      </c>
      <c r="G851" s="61"/>
    </row>
    <row r="852" spans="1:7" ht="31.5">
      <c r="A852" s="97" t="s">
        <v>544</v>
      </c>
      <c r="B852" s="74" t="s">
        <v>217</v>
      </c>
      <c r="C852" s="71">
        <v>320</v>
      </c>
      <c r="D852" s="128">
        <v>172.98</v>
      </c>
      <c r="E852" s="127">
        <v>172.98</v>
      </c>
      <c r="F852" s="82">
        <f t="shared" si="38"/>
        <v>100</v>
      </c>
      <c r="G852" s="59"/>
    </row>
    <row r="853" spans="1:7" ht="15.75">
      <c r="A853" s="69" t="s">
        <v>568</v>
      </c>
      <c r="B853" s="74" t="s">
        <v>569</v>
      </c>
      <c r="C853" s="71"/>
      <c r="D853" s="127">
        <f>SUM(D854)</f>
        <v>5404.25</v>
      </c>
      <c r="E853" s="127">
        <f>E854</f>
        <v>5404.24</v>
      </c>
      <c r="F853" s="82">
        <f t="shared" si="38"/>
        <v>99.999814960447793</v>
      </c>
      <c r="G853" s="61"/>
    </row>
    <row r="854" spans="1:7" ht="31.5">
      <c r="A854" s="72" t="s">
        <v>226</v>
      </c>
      <c r="B854" s="74" t="s">
        <v>569</v>
      </c>
      <c r="C854" s="71">
        <v>200</v>
      </c>
      <c r="D854" s="127">
        <f>SUM(D855)</f>
        <v>5404.25</v>
      </c>
      <c r="E854" s="127">
        <v>5404.24</v>
      </c>
      <c r="F854" s="82">
        <f t="shared" si="38"/>
        <v>99.999814960447793</v>
      </c>
      <c r="G854" s="61"/>
    </row>
    <row r="855" spans="1:7" ht="31.5">
      <c r="A855" s="72" t="s">
        <v>15</v>
      </c>
      <c r="B855" s="74" t="s">
        <v>569</v>
      </c>
      <c r="C855" s="71">
        <v>240</v>
      </c>
      <c r="D855" s="130">
        <v>5404.25</v>
      </c>
      <c r="E855" s="127">
        <v>5404.24</v>
      </c>
      <c r="F855" s="82">
        <f t="shared" ref="F855:F868" si="39">E855/D855*100</f>
        <v>99.999814960447793</v>
      </c>
      <c r="G855" s="57"/>
    </row>
    <row r="856" spans="1:7" ht="31.5">
      <c r="A856" s="73" t="s">
        <v>218</v>
      </c>
      <c r="B856" s="74" t="s">
        <v>219</v>
      </c>
      <c r="C856" s="71"/>
      <c r="D856" s="127">
        <f t="shared" ref="D856:D857" si="40">SUM(D857)</f>
        <v>116.8</v>
      </c>
      <c r="E856" s="127">
        <f>E857</f>
        <v>116.8</v>
      </c>
      <c r="F856" s="82">
        <f t="shared" si="39"/>
        <v>100</v>
      </c>
      <c r="G856" s="56"/>
    </row>
    <row r="857" spans="1:7" ht="31.5">
      <c r="A857" s="72" t="s">
        <v>226</v>
      </c>
      <c r="B857" s="74" t="s">
        <v>219</v>
      </c>
      <c r="C857" s="71">
        <v>200</v>
      </c>
      <c r="D857" s="127">
        <f t="shared" si="40"/>
        <v>116.8</v>
      </c>
      <c r="E857" s="127">
        <f>E858</f>
        <v>116.8</v>
      </c>
      <c r="F857" s="82">
        <f t="shared" si="39"/>
        <v>100</v>
      </c>
      <c r="G857" s="56"/>
    </row>
    <row r="858" spans="1:7" ht="31.5">
      <c r="A858" s="72" t="s">
        <v>15</v>
      </c>
      <c r="B858" s="74" t="s">
        <v>219</v>
      </c>
      <c r="C858" s="71">
        <v>240</v>
      </c>
      <c r="D858" s="127">
        <v>116.8</v>
      </c>
      <c r="E858" s="127">
        <f>116.8</f>
        <v>116.8</v>
      </c>
      <c r="F858" s="82">
        <f t="shared" si="39"/>
        <v>100</v>
      </c>
      <c r="G858" s="56"/>
    </row>
    <row r="859" spans="1:7" ht="31.5">
      <c r="A859" s="100" t="s">
        <v>220</v>
      </c>
      <c r="B859" s="74" t="s">
        <v>304</v>
      </c>
      <c r="C859" s="71"/>
      <c r="D859" s="127">
        <f>SUM(D860,)</f>
        <v>6635</v>
      </c>
      <c r="E859" s="127">
        <f>E860</f>
        <v>6635</v>
      </c>
      <c r="F859" s="82">
        <f t="shared" si="39"/>
        <v>100</v>
      </c>
      <c r="G859" s="61"/>
    </row>
    <row r="860" spans="1:7" ht="63">
      <c r="A860" s="72" t="s">
        <v>41</v>
      </c>
      <c r="B860" s="74" t="s">
        <v>304</v>
      </c>
      <c r="C860" s="71">
        <v>100</v>
      </c>
      <c r="D860" s="127">
        <f t="shared" ref="D860" si="41">SUM(D861)</f>
        <v>6635</v>
      </c>
      <c r="E860" s="127">
        <f>E861</f>
        <v>6635</v>
      </c>
      <c r="F860" s="82">
        <f t="shared" si="39"/>
        <v>100</v>
      </c>
      <c r="G860" s="61"/>
    </row>
    <row r="861" spans="1:7" ht="31.5">
      <c r="A861" s="72" t="s">
        <v>52</v>
      </c>
      <c r="B861" s="74" t="s">
        <v>304</v>
      </c>
      <c r="C861" s="71">
        <v>120</v>
      </c>
      <c r="D861" s="127">
        <v>6635</v>
      </c>
      <c r="E861" s="127">
        <f>E862</f>
        <v>6635</v>
      </c>
      <c r="F861" s="82">
        <f t="shared" si="39"/>
        <v>100</v>
      </c>
      <c r="G861" s="61"/>
    </row>
    <row r="862" spans="1:7" ht="15.75">
      <c r="A862" s="73" t="s">
        <v>119</v>
      </c>
      <c r="B862" s="74" t="s">
        <v>304</v>
      </c>
      <c r="C862" s="71">
        <v>120</v>
      </c>
      <c r="D862" s="127">
        <v>6635</v>
      </c>
      <c r="E862" s="127">
        <v>6635</v>
      </c>
      <c r="F862" s="82">
        <f t="shared" si="39"/>
        <v>100</v>
      </c>
      <c r="G862" s="61"/>
    </row>
    <row r="863" spans="1:7" ht="31.5">
      <c r="A863" s="72" t="s">
        <v>665</v>
      </c>
      <c r="B863" s="70" t="s">
        <v>666</v>
      </c>
      <c r="C863" s="71"/>
      <c r="D863" s="127">
        <f t="shared" ref="D863" si="42">SUM(D864)</f>
        <v>10</v>
      </c>
      <c r="E863" s="128">
        <v>0.05</v>
      </c>
      <c r="F863" s="82">
        <f t="shared" si="39"/>
        <v>0.5</v>
      </c>
    </row>
    <row r="864" spans="1:7" ht="31.5">
      <c r="A864" s="72" t="s">
        <v>667</v>
      </c>
      <c r="B864" s="70" t="s">
        <v>666</v>
      </c>
      <c r="C864" s="71">
        <v>200</v>
      </c>
      <c r="D864" s="127">
        <f>SUM(D865)</f>
        <v>10</v>
      </c>
      <c r="E864" s="128">
        <f>E865</f>
        <v>0.05</v>
      </c>
      <c r="F864" s="82">
        <f t="shared" si="39"/>
        <v>0.5</v>
      </c>
    </row>
    <row r="865" spans="1:7" ht="31.5">
      <c r="A865" s="72" t="s">
        <v>15</v>
      </c>
      <c r="B865" s="70" t="s">
        <v>666</v>
      </c>
      <c r="C865" s="71">
        <v>240</v>
      </c>
      <c r="D865" s="128">
        <v>10</v>
      </c>
      <c r="E865" s="128">
        <v>0.05</v>
      </c>
      <c r="F865" s="82">
        <f t="shared" si="39"/>
        <v>0.5</v>
      </c>
    </row>
    <row r="866" spans="1:7" ht="15.75">
      <c r="A866" s="73" t="s">
        <v>119</v>
      </c>
      <c r="B866" s="70" t="s">
        <v>666</v>
      </c>
      <c r="C866" s="71">
        <v>240</v>
      </c>
      <c r="D866" s="128">
        <v>10</v>
      </c>
      <c r="E866" s="128">
        <v>0.05</v>
      </c>
      <c r="F866" s="82">
        <f t="shared" si="39"/>
        <v>0.5</v>
      </c>
    </row>
    <row r="867" spans="1:7" ht="15.75">
      <c r="A867" s="120" t="s">
        <v>221</v>
      </c>
      <c r="B867" s="71"/>
      <c r="C867" s="71"/>
      <c r="D867" s="118">
        <f>SUM(D835,D849)</f>
        <v>23174.129999999997</v>
      </c>
      <c r="E867" s="118">
        <f>E835+E849</f>
        <v>23107.59</v>
      </c>
      <c r="F867" s="167">
        <f t="shared" si="39"/>
        <v>99.712869479889875</v>
      </c>
      <c r="G867" s="7"/>
    </row>
    <row r="868" spans="1:7" ht="15.75">
      <c r="A868" s="117" t="s">
        <v>222</v>
      </c>
      <c r="B868" s="70"/>
      <c r="C868" s="92"/>
      <c r="D868" s="118">
        <f>SUM(D834,D867)</f>
        <v>3255665.41</v>
      </c>
      <c r="E868" s="184">
        <v>3182909.11</v>
      </c>
      <c r="F868" s="167">
        <f t="shared" si="39"/>
        <v>97.765240255447495</v>
      </c>
    </row>
    <row r="869" spans="1:7" ht="15.75">
      <c r="A869" s="15"/>
      <c r="B869" s="9"/>
      <c r="C869" s="16"/>
      <c r="D869" s="7"/>
      <c r="E869" s="16"/>
      <c r="F869" s="7"/>
      <c r="G869" s="17"/>
    </row>
    <row r="870" spans="1:7" ht="15.75">
      <c r="A870" s="15"/>
      <c r="B870" s="9"/>
      <c r="C870" s="6"/>
      <c r="D870" s="7"/>
      <c r="E870" s="6"/>
      <c r="F870" s="7"/>
    </row>
    <row r="871" spans="1:7" ht="15.75">
      <c r="A871" s="15"/>
      <c r="B871" s="9"/>
      <c r="C871" s="6"/>
      <c r="D871" s="7"/>
      <c r="E871" s="6"/>
      <c r="F871" s="7"/>
      <c r="G871" s="7"/>
    </row>
    <row r="872" spans="1:7" ht="15.75">
      <c r="A872" s="28"/>
      <c r="B872" s="9"/>
      <c r="C872" s="23"/>
      <c r="D872" s="7"/>
      <c r="E872" s="23"/>
      <c r="F872" s="7"/>
    </row>
    <row r="873" spans="1:7" ht="15.75">
      <c r="A873" s="15"/>
      <c r="B873" s="9"/>
      <c r="C873" s="16"/>
      <c r="D873" s="7"/>
      <c r="E873" s="16"/>
      <c r="F873" s="7"/>
      <c r="G873" s="17"/>
    </row>
    <row r="874" spans="1:7" ht="15.75">
      <c r="A874" s="15"/>
      <c r="B874" s="9"/>
      <c r="C874" s="6"/>
      <c r="D874" s="7"/>
      <c r="E874" s="6"/>
      <c r="F874" s="7"/>
    </row>
    <row r="875" spans="1:7" ht="15.75">
      <c r="A875" s="20"/>
      <c r="B875" s="9"/>
      <c r="C875" s="6"/>
      <c r="D875" s="7"/>
      <c r="E875" s="6"/>
      <c r="F875" s="7"/>
    </row>
    <row r="876" spans="1:7" ht="15.75">
      <c r="A876" s="15"/>
      <c r="B876" s="9"/>
      <c r="C876" s="6"/>
      <c r="D876" s="7"/>
      <c r="E876" s="6"/>
      <c r="F876" s="7"/>
      <c r="G876" s="7"/>
    </row>
    <row r="877" spans="1:7" ht="15.75">
      <c r="A877" s="8"/>
      <c r="B877" s="9"/>
      <c r="C877" s="22"/>
      <c r="D877" s="17"/>
      <c r="E877" s="22"/>
      <c r="F877" s="17"/>
    </row>
    <row r="878" spans="1:7" ht="34.15" customHeight="1">
      <c r="A878" s="10"/>
      <c r="B878" s="9"/>
      <c r="C878" s="22"/>
      <c r="D878" s="17"/>
      <c r="E878" s="22"/>
      <c r="F878" s="17"/>
    </row>
    <row r="879" spans="1:7" ht="21" customHeight="1">
      <c r="A879" s="15"/>
      <c r="B879" s="9"/>
      <c r="C879" s="22"/>
      <c r="D879" s="17"/>
      <c r="E879" s="22"/>
      <c r="F879" s="17"/>
    </row>
    <row r="880" spans="1:7" ht="15.75">
      <c r="A880" s="20"/>
      <c r="B880" s="9"/>
      <c r="C880" s="14"/>
      <c r="D880" s="7"/>
      <c r="E880" s="14"/>
      <c r="F880" s="7"/>
      <c r="G880" s="7"/>
    </row>
    <row r="881" spans="1:7" ht="15.75">
      <c r="A881" s="20"/>
      <c r="B881" s="9"/>
      <c r="C881" s="14"/>
      <c r="D881" s="7"/>
      <c r="E881" s="14"/>
      <c r="F881" s="7"/>
      <c r="G881" s="7"/>
    </row>
    <row r="882" spans="1:7" ht="15.75">
      <c r="A882" s="8"/>
      <c r="B882" s="9"/>
      <c r="C882" s="31"/>
      <c r="D882" s="7"/>
      <c r="E882" s="31"/>
      <c r="F882" s="7"/>
    </row>
    <row r="883" spans="1:7" ht="15.75">
      <c r="A883" s="15"/>
      <c r="B883" s="9"/>
      <c r="C883" s="31"/>
      <c r="D883" s="7"/>
      <c r="E883" s="31"/>
      <c r="F883" s="7"/>
    </row>
    <row r="884" spans="1:7" ht="15.75">
      <c r="A884" s="15"/>
      <c r="B884" s="9"/>
      <c r="C884" s="22"/>
      <c r="D884" s="7"/>
      <c r="E884" s="22"/>
      <c r="F884" s="7"/>
    </row>
    <row r="885" spans="1:7" ht="15.75">
      <c r="A885" s="20"/>
      <c r="B885" s="9"/>
      <c r="C885" s="22"/>
      <c r="D885" s="7"/>
      <c r="E885" s="22"/>
      <c r="F885" s="7"/>
    </row>
    <row r="886" spans="1:7" ht="15.75">
      <c r="A886" s="20"/>
      <c r="B886" s="9"/>
      <c r="C886" s="6"/>
      <c r="D886" s="7"/>
      <c r="E886" s="6"/>
      <c r="F886" s="7"/>
    </row>
    <row r="887" spans="1:7" ht="15.75">
      <c r="A887" s="8"/>
      <c r="B887" s="9"/>
      <c r="C887" s="21"/>
      <c r="D887" s="7"/>
      <c r="E887" s="21"/>
      <c r="F887" s="7"/>
    </row>
    <row r="888" spans="1:7" ht="15.75">
      <c r="A888" s="15"/>
      <c r="B888" s="9"/>
      <c r="C888" s="21"/>
      <c r="D888" s="7"/>
      <c r="E888" s="21"/>
      <c r="F888" s="7"/>
    </row>
    <row r="889" spans="1:7" ht="15.75">
      <c r="A889" s="8"/>
      <c r="B889" s="9"/>
      <c r="C889" s="31"/>
      <c r="D889" s="7"/>
      <c r="E889" s="31"/>
      <c r="F889" s="7"/>
    </row>
    <row r="890" spans="1:7" ht="15.75">
      <c r="A890" s="15"/>
      <c r="B890" s="9"/>
      <c r="C890" s="22"/>
      <c r="D890" s="7"/>
      <c r="E890" s="22"/>
      <c r="F890" s="7"/>
      <c r="G890" s="17"/>
    </row>
    <row r="891" spans="1:7" ht="15.75">
      <c r="A891" s="20"/>
      <c r="B891" s="9"/>
      <c r="C891" s="22"/>
      <c r="D891" s="7"/>
      <c r="E891" s="22"/>
      <c r="F891" s="7"/>
      <c r="G891" s="17"/>
    </row>
    <row r="892" spans="1:7" ht="15.75">
      <c r="A892" s="20"/>
      <c r="B892" s="9"/>
      <c r="C892" s="22"/>
      <c r="D892" s="7"/>
      <c r="E892" s="22"/>
      <c r="F892" s="7"/>
      <c r="G892" s="17"/>
    </row>
    <row r="893" spans="1:7" ht="15.75">
      <c r="A893" s="28"/>
      <c r="B893" s="9"/>
      <c r="C893" s="14"/>
      <c r="D893" s="7"/>
      <c r="E893" s="14"/>
      <c r="F893" s="7"/>
      <c r="G893" s="17"/>
    </row>
    <row r="894" spans="1:7" ht="15.75">
      <c r="A894" s="15"/>
      <c r="B894" s="9"/>
      <c r="C894" s="22"/>
      <c r="D894" s="17"/>
      <c r="E894" s="22"/>
      <c r="F894" s="17"/>
      <c r="G894" s="17"/>
    </row>
    <row r="895" spans="1:7" ht="19.5" customHeight="1">
      <c r="A895" s="15"/>
      <c r="B895" s="9"/>
      <c r="C895" s="6"/>
      <c r="D895" s="7"/>
      <c r="E895" s="6"/>
      <c r="F895" s="7"/>
    </row>
    <row r="896" spans="1:7" ht="15.75">
      <c r="A896" s="20"/>
      <c r="B896" s="9"/>
      <c r="C896" s="6"/>
      <c r="D896" s="7"/>
      <c r="E896" s="6"/>
      <c r="F896" s="7"/>
    </row>
    <row r="897" spans="1:7" ht="15.75">
      <c r="A897" s="20"/>
      <c r="B897" s="9"/>
      <c r="C897" s="14"/>
      <c r="D897" s="7"/>
      <c r="E897" s="14"/>
      <c r="F897" s="7"/>
      <c r="G897" s="7"/>
    </row>
    <row r="898" spans="1:7" ht="15.75">
      <c r="A898" s="36"/>
      <c r="B898" s="9"/>
      <c r="C898" s="22"/>
      <c r="D898" s="7"/>
      <c r="E898" s="22"/>
      <c r="F898" s="7"/>
      <c r="G898" s="7"/>
    </row>
    <row r="899" spans="1:7" ht="15.75">
      <c r="A899" s="20"/>
      <c r="B899" s="31"/>
      <c r="C899" s="22"/>
      <c r="D899" s="17"/>
      <c r="E899" s="22"/>
      <c r="F899" s="17"/>
      <c r="G899" s="17"/>
    </row>
    <row r="900" spans="1:7" ht="20.25" customHeight="1">
      <c r="A900" s="37"/>
      <c r="B900" s="24"/>
      <c r="C900" s="12"/>
      <c r="D900" s="5"/>
    </row>
    <row r="901" spans="1:7" ht="15.6" customHeight="1">
      <c r="A901" s="37"/>
      <c r="B901" s="24"/>
      <c r="C901" s="12"/>
      <c r="D901" s="5"/>
    </row>
    <row r="902" spans="1:7" ht="15.75">
      <c r="A902" s="11"/>
      <c r="B902" s="25"/>
      <c r="C902" s="31"/>
      <c r="D902" s="17"/>
      <c r="E902" s="31"/>
      <c r="F902" s="17"/>
      <c r="G902" s="17"/>
    </row>
    <row r="903" spans="1:7" ht="15.75">
      <c r="A903" s="13"/>
      <c r="B903" s="25"/>
      <c r="C903" s="31"/>
      <c r="D903" s="17"/>
      <c r="E903" s="31"/>
      <c r="F903" s="17"/>
      <c r="G903" s="17"/>
    </row>
    <row r="904" spans="1:7" ht="15.75">
      <c r="A904" s="11"/>
      <c r="B904" s="25"/>
      <c r="C904" s="12"/>
      <c r="D904" s="17"/>
      <c r="E904" s="12"/>
      <c r="F904" s="17"/>
      <c r="G904" s="17"/>
    </row>
    <row r="905" spans="1:7" ht="15.75">
      <c r="A905" s="11"/>
      <c r="B905" s="25"/>
      <c r="C905" s="12"/>
      <c r="D905" s="38"/>
      <c r="E905" s="12"/>
      <c r="F905" s="38"/>
      <c r="G905" s="17"/>
    </row>
    <row r="906" spans="1:7" ht="15.75">
      <c r="A906" s="11"/>
      <c r="B906" s="25"/>
      <c r="C906" s="12"/>
      <c r="D906" s="17"/>
      <c r="E906" s="12"/>
      <c r="F906" s="17"/>
      <c r="G906" s="17"/>
    </row>
    <row r="907" spans="1:7" ht="15.75">
      <c r="A907" s="11"/>
      <c r="B907" s="25"/>
      <c r="C907" s="12"/>
      <c r="D907" s="30"/>
      <c r="E907" s="12"/>
      <c r="F907" s="30"/>
      <c r="G907" s="17"/>
    </row>
    <row r="908" spans="1:7" ht="15.75">
      <c r="A908" s="11"/>
      <c r="B908" s="25"/>
      <c r="C908" s="12"/>
      <c r="D908" s="7"/>
      <c r="E908" s="12"/>
      <c r="F908" s="7"/>
      <c r="G908" s="7"/>
    </row>
    <row r="909" spans="1:7" ht="15.75">
      <c r="A909" s="11"/>
      <c r="B909" s="25"/>
      <c r="C909" s="12"/>
      <c r="D909" s="7"/>
      <c r="E909" s="12"/>
      <c r="F909" s="7"/>
      <c r="G909" s="7"/>
    </row>
    <row r="910" spans="1:7" ht="15.75">
      <c r="A910" s="11"/>
      <c r="B910" s="25"/>
      <c r="C910" s="12"/>
      <c r="D910" s="7"/>
      <c r="E910" s="12"/>
      <c r="F910" s="7"/>
    </row>
    <row r="911" spans="1:7" ht="15.75">
      <c r="A911" s="11"/>
      <c r="B911" s="25"/>
      <c r="C911" s="12"/>
      <c r="D911" s="7"/>
      <c r="E911" s="12"/>
      <c r="F911" s="7"/>
    </row>
    <row r="912" spans="1:7" ht="15.75">
      <c r="A912" s="11"/>
      <c r="B912" s="25"/>
      <c r="C912" s="12"/>
      <c r="D912" s="17"/>
      <c r="E912" s="12"/>
      <c r="F912" s="17"/>
    </row>
    <row r="913" spans="1:11" ht="15.75">
      <c r="A913" s="11"/>
      <c r="B913" s="25"/>
      <c r="C913" s="12"/>
      <c r="D913" s="7"/>
      <c r="E913" s="12"/>
      <c r="F913" s="7"/>
    </row>
    <row r="914" spans="1:11" ht="15.75">
      <c r="A914" s="11"/>
      <c r="B914" s="25"/>
      <c r="C914" s="12"/>
      <c r="D914" s="7"/>
      <c r="E914" s="12"/>
      <c r="F914" s="7"/>
    </row>
    <row r="915" spans="1:11" ht="15.75">
      <c r="A915" s="11"/>
      <c r="B915" s="25"/>
      <c r="C915" s="12"/>
      <c r="D915" s="7"/>
      <c r="E915" s="12"/>
      <c r="F915" s="7"/>
    </row>
    <row r="916" spans="1:11" ht="15.75">
      <c r="A916" s="29"/>
      <c r="B916" s="25"/>
      <c r="C916" s="4"/>
      <c r="D916" s="7"/>
      <c r="E916" s="4"/>
      <c r="F916" s="7"/>
      <c r="G916" s="7"/>
    </row>
    <row r="917" spans="1:11" ht="15.75">
      <c r="A917" s="8"/>
      <c r="B917" s="25"/>
      <c r="C917" s="12"/>
      <c r="D917" s="7"/>
      <c r="E917" s="12"/>
      <c r="F917" s="7"/>
      <c r="G917" s="31"/>
    </row>
    <row r="918" spans="1:11" ht="15.75">
      <c r="A918" s="33"/>
      <c r="B918" s="25"/>
      <c r="C918" s="12"/>
      <c r="D918" s="7"/>
      <c r="E918" s="12"/>
      <c r="F918" s="7"/>
      <c r="G918" s="7"/>
    </row>
    <row r="919" spans="1:11" ht="15.75">
      <c r="A919" s="11"/>
      <c r="B919" s="25"/>
      <c r="C919" s="12"/>
      <c r="D919" s="62"/>
      <c r="E919" s="12"/>
      <c r="F919" s="12"/>
      <c r="G919" s="7"/>
    </row>
    <row r="920" spans="1:11" ht="15.75">
      <c r="A920" s="13"/>
      <c r="B920" s="25"/>
      <c r="C920" s="12"/>
      <c r="D920" s="7"/>
      <c r="E920" s="12"/>
      <c r="F920" s="7"/>
      <c r="K920" s="39"/>
    </row>
    <row r="921" spans="1:11" ht="15.75">
      <c r="A921" s="11"/>
      <c r="B921" s="25"/>
      <c r="C921" s="12"/>
      <c r="D921" s="7"/>
      <c r="E921" s="12"/>
      <c r="F921" s="7"/>
      <c r="K921" s="39"/>
    </row>
    <row r="922" spans="1:11" ht="15.75">
      <c r="A922" s="11"/>
      <c r="B922" s="25"/>
      <c r="C922" s="12"/>
      <c r="D922" s="7"/>
      <c r="E922" s="12"/>
      <c r="F922" s="7"/>
      <c r="K922" s="39"/>
    </row>
    <row r="923" spans="1:11" ht="33" customHeight="1">
      <c r="A923" s="39"/>
      <c r="B923" s="25"/>
      <c r="C923" s="12"/>
      <c r="D923" s="7"/>
      <c r="E923" s="12"/>
      <c r="F923" s="7"/>
      <c r="G923" s="7"/>
    </row>
    <row r="924" spans="1:11" ht="15.75">
      <c r="A924" s="11"/>
      <c r="B924" s="25"/>
      <c r="C924" s="12"/>
      <c r="D924" s="7"/>
      <c r="E924" s="12"/>
      <c r="F924" s="7"/>
    </row>
    <row r="925" spans="1:11" ht="15.75">
      <c r="A925" s="11"/>
      <c r="B925" s="25"/>
      <c r="C925" s="12"/>
      <c r="D925" s="7"/>
      <c r="E925" s="12"/>
      <c r="F925" s="7"/>
    </row>
    <row r="926" spans="1:11" ht="15.75">
      <c r="A926" s="13"/>
      <c r="B926" s="25"/>
      <c r="C926" s="12"/>
      <c r="D926" s="7"/>
      <c r="E926" s="12"/>
      <c r="F926" s="7"/>
      <c r="K926" s="13"/>
    </row>
    <row r="927" spans="1:11" ht="18.75" customHeight="1">
      <c r="A927" s="40"/>
      <c r="B927" s="12"/>
      <c r="C927" s="12"/>
      <c r="D927" s="32"/>
    </row>
    <row r="928" spans="1:11" ht="27.75" customHeight="1">
      <c r="A928" s="41"/>
      <c r="B928" s="22"/>
      <c r="C928" s="22"/>
      <c r="D928" s="5"/>
    </row>
    <row r="929" spans="1:4" ht="15.75">
      <c r="A929" s="34"/>
      <c r="B929" s="31"/>
      <c r="C929" s="12"/>
      <c r="D929" s="7"/>
    </row>
    <row r="930" spans="1:4" ht="15.75">
      <c r="A930" s="34"/>
      <c r="B930" s="31"/>
      <c r="C930" s="12"/>
      <c r="D930" s="42"/>
    </row>
    <row r="931" spans="1:4" ht="15.75">
      <c r="A931" s="43"/>
      <c r="B931" s="44"/>
      <c r="C931" s="12"/>
      <c r="D931" s="42"/>
    </row>
    <row r="932" spans="1:4" ht="15.75">
      <c r="A932" s="45"/>
      <c r="B932" s="31"/>
      <c r="C932" s="12"/>
      <c r="D932" s="7"/>
    </row>
    <row r="933" spans="1:4" ht="15.75">
      <c r="A933" s="46"/>
      <c r="B933" s="31"/>
      <c r="C933" s="12"/>
      <c r="D933" s="7"/>
    </row>
    <row r="934" spans="1:4" ht="15.75">
      <c r="A934" s="46"/>
      <c r="B934" s="31"/>
      <c r="C934" s="12"/>
      <c r="D934" s="17"/>
    </row>
    <row r="935" spans="1:4" ht="15.75">
      <c r="A935" s="45"/>
      <c r="B935" s="31"/>
      <c r="C935" s="4"/>
      <c r="D935" s="7"/>
    </row>
    <row r="936" spans="1:4" ht="15.75">
      <c r="A936" s="34"/>
      <c r="B936" s="31"/>
      <c r="C936" s="12"/>
      <c r="D936" s="7"/>
    </row>
    <row r="937" spans="1:4" ht="15.75">
      <c r="A937" s="34"/>
      <c r="B937" s="31"/>
      <c r="C937" s="12"/>
      <c r="D937" s="7"/>
    </row>
    <row r="938" spans="1:4" ht="15.75">
      <c r="A938" s="46"/>
      <c r="B938" s="16"/>
      <c r="C938" s="19"/>
      <c r="D938" s="7"/>
    </row>
    <row r="939" spans="1:4" ht="15.75">
      <c r="A939" s="34"/>
      <c r="B939" s="16"/>
      <c r="C939" s="12"/>
      <c r="D939" s="7"/>
    </row>
    <row r="940" spans="1:4" ht="15.75">
      <c r="A940" s="34"/>
      <c r="B940" s="16"/>
      <c r="C940" s="12"/>
      <c r="D940" s="7"/>
    </row>
    <row r="941" spans="1:4" ht="15.75">
      <c r="A941" s="34"/>
      <c r="B941" s="16"/>
      <c r="C941" s="12"/>
      <c r="D941" s="7"/>
    </row>
    <row r="942" spans="1:4" ht="15.75">
      <c r="A942" s="34"/>
      <c r="B942" s="16"/>
      <c r="C942" s="12"/>
      <c r="D942" s="7"/>
    </row>
    <row r="943" spans="1:4" ht="15.75">
      <c r="A943" s="34"/>
      <c r="B943" s="16"/>
      <c r="C943" s="12"/>
      <c r="D943" s="7"/>
    </row>
    <row r="944" spans="1:4" ht="15.75">
      <c r="A944" s="34"/>
      <c r="B944" s="16"/>
      <c r="C944" s="12"/>
      <c r="D944" s="7"/>
    </row>
    <row r="945" spans="1:9" ht="15.75">
      <c r="A945" s="45"/>
      <c r="B945" s="31"/>
      <c r="C945" s="12"/>
      <c r="D945" s="7"/>
    </row>
    <row r="946" spans="1:9" ht="15.75">
      <c r="A946" s="34"/>
      <c r="B946" s="31"/>
      <c r="C946" s="12"/>
      <c r="D946" s="7"/>
    </row>
    <row r="947" spans="1:9" ht="15.75">
      <c r="A947" s="34"/>
      <c r="B947" s="31"/>
      <c r="C947" s="12"/>
      <c r="D947" s="17"/>
    </row>
    <row r="948" spans="1:9" ht="15.75">
      <c r="A948" s="34"/>
      <c r="B948" s="31"/>
      <c r="C948" s="12"/>
      <c r="D948" s="17"/>
    </row>
    <row r="949" spans="1:9" ht="15.75">
      <c r="A949" s="34"/>
      <c r="B949" s="31"/>
      <c r="C949" s="12"/>
      <c r="D949" s="7"/>
      <c r="E949" s="7"/>
    </row>
    <row r="950" spans="1:9" ht="15.75">
      <c r="A950" s="33"/>
      <c r="B950" s="31"/>
      <c r="C950" s="12"/>
      <c r="D950" s="7"/>
      <c r="E950" s="7"/>
    </row>
    <row r="951" spans="1:9" ht="15.75">
      <c r="A951" s="11"/>
      <c r="B951" s="31"/>
      <c r="C951" s="12"/>
      <c r="D951" s="7"/>
      <c r="E951" s="7"/>
    </row>
    <row r="952" spans="1:9" ht="15.75">
      <c r="A952" s="35"/>
      <c r="B952" s="31"/>
      <c r="C952" s="12"/>
      <c r="D952" s="17"/>
      <c r="E952" s="31"/>
      <c r="F952" s="12"/>
      <c r="G952" s="17"/>
      <c r="H952" s="12"/>
      <c r="I952" s="17"/>
    </row>
    <row r="953" spans="1:9" ht="15.75">
      <c r="A953" s="11"/>
      <c r="B953" s="31"/>
      <c r="C953" s="12"/>
      <c r="D953" s="17"/>
      <c r="E953" s="31"/>
      <c r="F953" s="12"/>
      <c r="G953" s="17"/>
      <c r="H953" s="12"/>
      <c r="I953" s="17"/>
    </row>
    <row r="954" spans="1:9" ht="15.75">
      <c r="A954" s="11"/>
      <c r="B954" s="31"/>
      <c r="C954" s="12"/>
      <c r="D954" s="17"/>
      <c r="E954" s="31"/>
      <c r="F954" s="12"/>
      <c r="G954" s="17"/>
      <c r="H954" s="12"/>
      <c r="I954" s="17"/>
    </row>
    <row r="955" spans="1:9" ht="15.75">
      <c r="A955" s="45"/>
      <c r="B955" s="44"/>
      <c r="C955" s="12"/>
      <c r="D955" s="7"/>
      <c r="I955" s="39"/>
    </row>
    <row r="956" spans="1:9" ht="15.75">
      <c r="A956" s="34"/>
      <c r="B956" s="44"/>
      <c r="C956" s="12"/>
      <c r="D956" s="7"/>
      <c r="I956" s="39"/>
    </row>
    <row r="957" spans="1:9" ht="15.75">
      <c r="A957" s="34"/>
      <c r="B957" s="44"/>
      <c r="C957" s="12"/>
      <c r="D957" s="7"/>
      <c r="I957" s="39"/>
    </row>
    <row r="958" spans="1:9" ht="15.75">
      <c r="A958" s="45"/>
      <c r="B958" s="44"/>
      <c r="C958" s="22"/>
      <c r="D958" s="7"/>
      <c r="E958" s="26"/>
    </row>
    <row r="959" spans="1:9" ht="15.75">
      <c r="A959" s="34"/>
      <c r="B959" s="44"/>
      <c r="C959" s="12"/>
      <c r="D959" s="7"/>
      <c r="E959" s="26"/>
    </row>
    <row r="960" spans="1:9" ht="15.75">
      <c r="A960" s="34"/>
      <c r="B960" s="44"/>
      <c r="C960" s="12"/>
      <c r="D960" s="7"/>
      <c r="E960" s="26"/>
    </row>
    <row r="961" spans="1:5" ht="15.75">
      <c r="A961" s="47"/>
      <c r="B961" s="44"/>
      <c r="C961" s="4"/>
      <c r="D961" s="7"/>
    </row>
    <row r="962" spans="1:5" ht="15.75">
      <c r="A962" s="34"/>
      <c r="B962" s="44"/>
      <c r="C962" s="12"/>
      <c r="D962" s="7"/>
    </row>
    <row r="963" spans="1:5" ht="15.75">
      <c r="A963" s="34"/>
      <c r="B963" s="44"/>
      <c r="C963" s="12"/>
      <c r="D963" s="7"/>
    </row>
    <row r="964" spans="1:5" ht="15.75">
      <c r="A964" s="48"/>
      <c r="B964" s="44"/>
      <c r="C964" s="18"/>
      <c r="D964" s="7"/>
    </row>
    <row r="965" spans="1:5" ht="15.75">
      <c r="A965" s="34"/>
      <c r="B965" s="44"/>
      <c r="C965" s="12"/>
      <c r="D965" s="7"/>
    </row>
    <row r="966" spans="1:5" ht="15.75">
      <c r="A966" s="34"/>
      <c r="B966" s="44"/>
      <c r="C966" s="12"/>
      <c r="D966" s="7"/>
    </row>
    <row r="967" spans="1:5" ht="15.75">
      <c r="A967" s="49"/>
      <c r="B967" s="31"/>
      <c r="C967" s="12"/>
      <c r="D967" s="7"/>
      <c r="E967" s="17"/>
    </row>
    <row r="968" spans="1:5" ht="15.75">
      <c r="A968" s="34"/>
      <c r="B968" s="31"/>
      <c r="C968" s="12"/>
      <c r="D968" s="7"/>
      <c r="E968" s="17"/>
    </row>
    <row r="969" spans="1:5" ht="15.75">
      <c r="A969" s="34"/>
      <c r="B969" s="31"/>
      <c r="C969" s="12"/>
      <c r="D969" s="7"/>
      <c r="E969" s="17"/>
    </row>
    <row r="970" spans="1:5" ht="15.75">
      <c r="A970" s="45"/>
      <c r="B970" s="31"/>
      <c r="C970" s="4"/>
      <c r="D970" s="7"/>
      <c r="E970" s="17"/>
    </row>
    <row r="971" spans="1:5" ht="15.75">
      <c r="A971" s="50"/>
      <c r="B971" s="31"/>
      <c r="C971" s="14"/>
      <c r="D971" s="7"/>
      <c r="E971" s="17"/>
    </row>
    <row r="972" spans="1:5" ht="15.75">
      <c r="A972" s="49"/>
      <c r="B972" s="31"/>
      <c r="C972" s="14"/>
      <c r="D972" s="7"/>
    </row>
    <row r="973" spans="1:5" ht="15.75">
      <c r="A973" s="49"/>
      <c r="B973" s="31"/>
      <c r="C973" s="14"/>
      <c r="D973" s="7"/>
    </row>
    <row r="974" spans="1:5" ht="15.75">
      <c r="A974" s="29"/>
      <c r="B974" s="31"/>
      <c r="C974" s="12"/>
      <c r="D974" s="7"/>
    </row>
    <row r="975" spans="1:5" ht="15.75">
      <c r="A975" s="15"/>
      <c r="B975" s="31"/>
      <c r="C975" s="6"/>
      <c r="D975" s="7"/>
    </row>
    <row r="976" spans="1:5" ht="15.75">
      <c r="A976" s="15"/>
      <c r="B976" s="31"/>
      <c r="C976" s="6"/>
      <c r="D976" s="7"/>
    </row>
    <row r="977" spans="1:5" ht="15.75">
      <c r="A977" s="15"/>
      <c r="B977" s="31"/>
      <c r="C977" s="12"/>
      <c r="D977" s="17"/>
    </row>
    <row r="978" spans="1:5" ht="15.75">
      <c r="A978" s="47"/>
      <c r="B978" s="31"/>
      <c r="C978" s="31"/>
      <c r="D978" s="7"/>
      <c r="E978" s="7"/>
    </row>
    <row r="979" spans="1:5" ht="15.75">
      <c r="A979" s="34"/>
      <c r="B979" s="31"/>
      <c r="C979" s="12"/>
      <c r="D979" s="17"/>
      <c r="E979" s="7"/>
    </row>
    <row r="980" spans="1:5" ht="15.75">
      <c r="A980" s="34"/>
      <c r="B980" s="31"/>
      <c r="C980" s="12"/>
      <c r="D980" s="17"/>
      <c r="E980" s="7"/>
    </row>
    <row r="981" spans="1:5" ht="15.75">
      <c r="A981" s="46"/>
      <c r="B981" s="16"/>
      <c r="C981" s="14"/>
      <c r="D981" s="7"/>
      <c r="E981" s="17"/>
    </row>
    <row r="982" spans="1:5" ht="15.75">
      <c r="A982" s="50"/>
      <c r="B982" s="16"/>
      <c r="C982" s="16"/>
      <c r="D982" s="7"/>
      <c r="E982" s="17"/>
    </row>
    <row r="983" spans="1:5" ht="15.75">
      <c r="A983" s="49"/>
      <c r="B983" s="16"/>
      <c r="C983" s="6"/>
      <c r="D983" s="7"/>
      <c r="E983" s="17"/>
    </row>
    <row r="984" spans="1:5" ht="15.75">
      <c r="A984" s="49"/>
      <c r="B984" s="16"/>
      <c r="C984" s="6"/>
      <c r="D984" s="7"/>
      <c r="E984" s="17"/>
    </row>
    <row r="985" spans="1:5" ht="15.75">
      <c r="A985" s="46"/>
      <c r="B985" s="16"/>
      <c r="C985" s="4"/>
      <c r="D985" s="7"/>
      <c r="E985" s="17"/>
    </row>
    <row r="986" spans="1:5" ht="15.75">
      <c r="A986" s="50"/>
      <c r="B986" s="16"/>
      <c r="C986" s="14"/>
      <c r="D986" s="7"/>
      <c r="E986" s="17"/>
    </row>
    <row r="987" spans="1:5" ht="15.75">
      <c r="A987" s="49"/>
      <c r="B987" s="16"/>
      <c r="C987" s="22"/>
      <c r="D987" s="7"/>
      <c r="E987" s="17"/>
    </row>
    <row r="988" spans="1:5" ht="15.75">
      <c r="A988" s="49"/>
      <c r="B988" s="16"/>
      <c r="C988" s="22"/>
      <c r="D988" s="7"/>
      <c r="E988" s="17"/>
    </row>
    <row r="989" spans="1:5" ht="15.75">
      <c r="A989" s="45"/>
      <c r="B989" s="44"/>
      <c r="C989" s="12"/>
      <c r="D989" s="7"/>
    </row>
    <row r="990" spans="1:5" ht="15.75">
      <c r="A990" s="34"/>
      <c r="B990" s="44"/>
      <c r="C990" s="12"/>
      <c r="D990" s="7"/>
    </row>
    <row r="991" spans="1:5" ht="15.75">
      <c r="A991" s="34"/>
      <c r="B991" s="44"/>
      <c r="C991" s="12"/>
      <c r="D991" s="26"/>
    </row>
    <row r="992" spans="1:5" ht="15.75">
      <c r="A992" s="46"/>
      <c r="B992" s="16"/>
      <c r="C992" s="22"/>
      <c r="D992" s="7"/>
      <c r="E992" s="17"/>
    </row>
    <row r="993" spans="1:5" ht="15.75">
      <c r="A993" s="50"/>
      <c r="B993" s="16"/>
      <c r="C993" s="14"/>
      <c r="D993" s="7"/>
      <c r="E993" s="17"/>
    </row>
    <row r="994" spans="1:5" ht="15.75">
      <c r="A994" s="49"/>
      <c r="B994" s="16"/>
      <c r="C994" s="22"/>
      <c r="D994" s="17"/>
      <c r="E994" s="17"/>
    </row>
    <row r="995" spans="1:5" ht="15.75">
      <c r="A995" s="49"/>
      <c r="B995" s="16"/>
      <c r="C995" s="22"/>
      <c r="D995" s="17"/>
      <c r="E995" s="17"/>
    </row>
    <row r="996" spans="1:5" ht="15.75">
      <c r="A996" s="46"/>
      <c r="B996" s="16"/>
      <c r="C996" s="4"/>
      <c r="D996" s="7"/>
      <c r="E996" s="17"/>
    </row>
    <row r="997" spans="1:5" ht="15.75">
      <c r="A997" s="50"/>
      <c r="B997" s="16"/>
      <c r="C997" s="14"/>
      <c r="D997" s="7"/>
      <c r="E997" s="17"/>
    </row>
    <row r="998" spans="1:5" ht="15.75">
      <c r="A998" s="49"/>
      <c r="B998" s="16"/>
      <c r="C998" s="22"/>
      <c r="D998" s="17"/>
      <c r="E998" s="17"/>
    </row>
    <row r="999" spans="1:5" ht="15.75">
      <c r="A999" s="49"/>
      <c r="B999" s="16"/>
      <c r="C999" s="22"/>
      <c r="D999" s="17"/>
      <c r="E999" s="17"/>
    </row>
    <row r="1000" spans="1:5" ht="15.75">
      <c r="A1000" s="46"/>
      <c r="B1000" s="51"/>
      <c r="C1000" s="12"/>
      <c r="D1000" s="7"/>
    </row>
    <row r="1001" spans="1:5" ht="15.75">
      <c r="A1001" s="50"/>
      <c r="B1001" s="51"/>
      <c r="C1001" s="21"/>
      <c r="D1001" s="7"/>
    </row>
    <row r="1002" spans="1:5" ht="15.75">
      <c r="A1002" s="49"/>
      <c r="B1002" s="51"/>
      <c r="C1002" s="6"/>
      <c r="D1002" s="7"/>
    </row>
    <row r="1003" spans="1:5" ht="15.75">
      <c r="A1003" s="49"/>
      <c r="B1003" s="51"/>
      <c r="C1003" s="6"/>
      <c r="D1003" s="7"/>
    </row>
    <row r="1004" spans="1:5" ht="15.75">
      <c r="A1004" s="49"/>
      <c r="B1004" s="51"/>
      <c r="C1004" s="6"/>
      <c r="D1004" s="7"/>
    </row>
    <row r="1005" spans="1:5" ht="15.75">
      <c r="A1005" s="46"/>
      <c r="B1005" s="51"/>
      <c r="C1005" s="12"/>
      <c r="D1005" s="7"/>
    </row>
    <row r="1006" spans="1:5" ht="15.75">
      <c r="A1006" s="50"/>
      <c r="B1006" s="51"/>
      <c r="C1006" s="21"/>
      <c r="D1006" s="7"/>
    </row>
    <row r="1007" spans="1:5" ht="15.75">
      <c r="A1007" s="49"/>
      <c r="B1007" s="51"/>
      <c r="C1007" s="6"/>
      <c r="D1007" s="7"/>
    </row>
    <row r="1008" spans="1:5" ht="15.75">
      <c r="A1008" s="49"/>
      <c r="B1008" s="51"/>
      <c r="C1008" s="6"/>
      <c r="D1008" s="7"/>
    </row>
    <row r="1009" spans="1:4" ht="15.75">
      <c r="A1009" s="46"/>
      <c r="B1009" s="44"/>
      <c r="C1009" s="14"/>
      <c r="D1009" s="7"/>
    </row>
    <row r="1010" spans="1:4" ht="15.75">
      <c r="A1010" s="34"/>
      <c r="B1010" s="44"/>
      <c r="C1010" s="12"/>
      <c r="D1010" s="7"/>
    </row>
    <row r="1011" spans="1:4" ht="15.75">
      <c r="A1011" s="34"/>
      <c r="B1011" s="44"/>
      <c r="C1011" s="12"/>
      <c r="D1011" s="7"/>
    </row>
    <row r="1012" spans="1:4" ht="15.75">
      <c r="A1012" s="29"/>
      <c r="B1012" s="31"/>
      <c r="C1012" s="12"/>
      <c r="D1012" s="7"/>
    </row>
    <row r="1013" spans="1:4" ht="15.75">
      <c r="A1013" s="33"/>
      <c r="B1013" s="31"/>
      <c r="C1013" s="12"/>
      <c r="D1013" s="7"/>
    </row>
    <row r="1014" spans="1:4" ht="15.75">
      <c r="A1014" s="11"/>
      <c r="B1014" s="31"/>
      <c r="C1014" s="12"/>
      <c r="D1014" s="7"/>
    </row>
    <row r="1015" spans="1:4" ht="15.75">
      <c r="A1015" s="34"/>
      <c r="B1015" s="44"/>
      <c r="C1015" s="12"/>
      <c r="D1015" s="7"/>
    </row>
    <row r="1016" spans="1:4" ht="15.75">
      <c r="A1016" s="34"/>
      <c r="B1016" s="44"/>
      <c r="C1016" s="12"/>
      <c r="D1016" s="7"/>
    </row>
    <row r="1017" spans="1:4" ht="15.75">
      <c r="A1017" s="34"/>
      <c r="B1017" s="44"/>
      <c r="C1017" s="12"/>
      <c r="D1017" s="7"/>
    </row>
    <row r="1018" spans="1:4" ht="15.75">
      <c r="A1018" s="36"/>
      <c r="B1018" s="31"/>
      <c r="C1018" s="18"/>
      <c r="D1018" s="7"/>
    </row>
    <row r="1019" spans="1:4" ht="15.75">
      <c r="A1019" s="33"/>
      <c r="B1019" s="31"/>
      <c r="C1019" s="18"/>
      <c r="D1019" s="7"/>
    </row>
    <row r="1020" spans="1:4" ht="15.75">
      <c r="A1020" s="8"/>
      <c r="B1020" s="31"/>
      <c r="C1020" s="18"/>
      <c r="D1020" s="7"/>
    </row>
    <row r="1021" spans="1:4" ht="15.75">
      <c r="A1021" s="52"/>
      <c r="B1021" s="44"/>
      <c r="C1021" s="12"/>
      <c r="D1021" s="7"/>
    </row>
    <row r="1022" spans="1:4" ht="15.75">
      <c r="A1022" s="34"/>
      <c r="B1022" s="44"/>
      <c r="C1022" s="12"/>
      <c r="D1022" s="7"/>
    </row>
    <row r="1023" spans="1:4" ht="15.75">
      <c r="A1023" s="34"/>
      <c r="B1023" s="44"/>
      <c r="C1023" s="12"/>
      <c r="D1023" s="7"/>
    </row>
    <row r="1024" spans="1:4" ht="15.75">
      <c r="A1024" s="34"/>
      <c r="B1024" s="44"/>
      <c r="C1024" s="12"/>
      <c r="D1024" s="7"/>
    </row>
    <row r="1025" spans="1:8" ht="15.75">
      <c r="A1025" s="34"/>
      <c r="B1025" s="44"/>
      <c r="C1025" s="12"/>
      <c r="D1025" s="7"/>
      <c r="H1025" s="29"/>
    </row>
    <row r="1026" spans="1:8" ht="15.75">
      <c r="A1026" s="8"/>
      <c r="B1026" s="31"/>
      <c r="C1026" s="18"/>
      <c r="D1026" s="7"/>
      <c r="E1026" s="7"/>
    </row>
    <row r="1027" spans="1:8" ht="15.75">
      <c r="A1027" s="33"/>
      <c r="B1027" s="31"/>
      <c r="C1027" s="18"/>
      <c r="D1027" s="17"/>
      <c r="E1027" s="7"/>
    </row>
    <row r="1028" spans="1:8" ht="15.75">
      <c r="A1028" s="8"/>
      <c r="B1028" s="31"/>
      <c r="C1028" s="18"/>
      <c r="D1028" s="17"/>
      <c r="E1028" s="7"/>
    </row>
    <row r="1029" spans="1:8" ht="15.75">
      <c r="A1029" s="53"/>
      <c r="B1029" s="44"/>
      <c r="C1029" s="12"/>
      <c r="D1029" s="7"/>
      <c r="E1029" s="17"/>
    </row>
    <row r="1030" spans="1:8" ht="15.75">
      <c r="A1030" s="11"/>
      <c r="B1030" s="44"/>
      <c r="C1030" s="12"/>
      <c r="D1030" s="7"/>
      <c r="E1030" s="17"/>
    </row>
    <row r="1031" spans="1:8" ht="15.75">
      <c r="A1031" s="11"/>
      <c r="B1031" s="44"/>
      <c r="C1031" s="12"/>
      <c r="D1031" s="7"/>
      <c r="E1031" s="17"/>
    </row>
    <row r="1032" spans="1:8" ht="15.75">
      <c r="A1032" s="11"/>
      <c r="B1032" s="44"/>
      <c r="C1032" s="12"/>
      <c r="D1032" s="7"/>
      <c r="E1032" s="17"/>
    </row>
    <row r="1033" spans="1:8" ht="15.75">
      <c r="A1033" s="11"/>
      <c r="B1033" s="44"/>
      <c r="C1033" s="12"/>
      <c r="D1033" s="7"/>
      <c r="E1033" s="17"/>
    </row>
    <row r="1034" spans="1:8" ht="15.75">
      <c r="A1034" s="33"/>
      <c r="B1034" s="31"/>
      <c r="C1034" s="18"/>
      <c r="D1034" s="7"/>
      <c r="E1034" s="17"/>
    </row>
    <row r="1035" spans="1:8" ht="15.75">
      <c r="A1035" s="11"/>
      <c r="B1035" s="31"/>
      <c r="C1035" s="12"/>
      <c r="D1035" s="7"/>
      <c r="E1035" s="17"/>
    </row>
    <row r="1036" spans="1:8" ht="15.75">
      <c r="A1036" s="8"/>
      <c r="B1036" s="31"/>
      <c r="C1036" s="18"/>
      <c r="D1036" s="7"/>
      <c r="E1036" s="17"/>
    </row>
    <row r="1037" spans="1:8" ht="15.75">
      <c r="A1037" s="33"/>
      <c r="B1037" s="31"/>
      <c r="C1037" s="18"/>
      <c r="D1037" s="7"/>
      <c r="E1037" s="17"/>
    </row>
    <row r="1038" spans="1:8" ht="15.75">
      <c r="A1038" s="8"/>
      <c r="B1038" s="31"/>
      <c r="C1038" s="18"/>
      <c r="D1038" s="7"/>
      <c r="E1038" s="17"/>
    </row>
    <row r="1039" spans="1:8" ht="15.75">
      <c r="A1039" s="33"/>
      <c r="B1039" s="44"/>
      <c r="C1039" s="12"/>
      <c r="D1039" s="7"/>
      <c r="E1039" s="17"/>
    </row>
    <row r="1040" spans="1:8" ht="15.75">
      <c r="A1040" s="11"/>
      <c r="B1040" s="44"/>
      <c r="C1040" s="12"/>
      <c r="D1040" s="17"/>
      <c r="E1040" s="17"/>
    </row>
    <row r="1041" spans="1:5" ht="15.75">
      <c r="A1041" s="11"/>
      <c r="B1041" s="44"/>
      <c r="C1041" s="12"/>
      <c r="D1041" s="17"/>
      <c r="E1041" s="17"/>
    </row>
    <row r="1042" spans="1:5" ht="15.75">
      <c r="A1042" s="11"/>
      <c r="B1042" s="44"/>
      <c r="C1042" s="12"/>
      <c r="D1042" s="17"/>
      <c r="E1042" s="17"/>
    </row>
    <row r="1043" spans="1:5" ht="15.75">
      <c r="A1043" s="11"/>
      <c r="B1043" s="44"/>
      <c r="C1043" s="12"/>
      <c r="D1043" s="17"/>
      <c r="E1043" s="17"/>
    </row>
    <row r="1044" spans="1:5" ht="15.75">
      <c r="A1044" s="15"/>
      <c r="B1044" s="31"/>
      <c r="C1044" s="6"/>
      <c r="D1044" s="7"/>
      <c r="E1044" s="17"/>
    </row>
    <row r="1045" spans="1:5" ht="15.75">
      <c r="A1045" s="15"/>
      <c r="B1045" s="31"/>
      <c r="C1045" s="6"/>
      <c r="D1045" s="7"/>
      <c r="E1045" s="17"/>
    </row>
    <row r="1046" spans="1:5" ht="15.75">
      <c r="A1046" s="15"/>
      <c r="B1046" s="31"/>
      <c r="C1046" s="6"/>
      <c r="D1046" s="7"/>
      <c r="E1046" s="17"/>
    </row>
    <row r="1047" spans="1:5" ht="15.75">
      <c r="A1047" s="20"/>
      <c r="B1047" s="31"/>
      <c r="C1047" s="6"/>
      <c r="D1047" s="7"/>
      <c r="E1047" s="17"/>
    </row>
    <row r="1048" spans="1:5" ht="15.75">
      <c r="A1048" s="11"/>
      <c r="B1048" s="31"/>
      <c r="C1048" s="12"/>
      <c r="D1048" s="7"/>
      <c r="E1048" s="17"/>
    </row>
    <row r="1049" spans="1:5" ht="15.75">
      <c r="A1049" s="15"/>
      <c r="B1049" s="31"/>
      <c r="C1049" s="6"/>
      <c r="D1049" s="7"/>
      <c r="E1049" s="17"/>
    </row>
    <row r="1050" spans="1:5" ht="15.75">
      <c r="A1050" s="15"/>
      <c r="B1050" s="31"/>
      <c r="C1050" s="6"/>
      <c r="D1050" s="7"/>
      <c r="E1050" s="17"/>
    </row>
    <row r="1051" spans="1:5" ht="15.75">
      <c r="A1051" s="20"/>
      <c r="B1051" s="31"/>
      <c r="C1051" s="6"/>
      <c r="D1051" s="7"/>
      <c r="E1051" s="17"/>
    </row>
    <row r="1052" spans="1:5" ht="15.75">
      <c r="A1052" s="15"/>
      <c r="B1052" s="31"/>
      <c r="C1052" s="6"/>
      <c r="D1052" s="7"/>
      <c r="E1052" s="17"/>
    </row>
    <row r="1053" spans="1:5" ht="15.75">
      <c r="A1053" s="45"/>
      <c r="B1053" s="44"/>
      <c r="C1053" s="18"/>
      <c r="D1053" s="7"/>
    </row>
    <row r="1054" spans="1:5" ht="15.75">
      <c r="A1054" s="45"/>
      <c r="B1054" s="44"/>
      <c r="C1054" s="18"/>
      <c r="D1054" s="7"/>
    </row>
    <row r="1055" spans="1:5" ht="15.75">
      <c r="A1055" s="45"/>
      <c r="B1055" s="44"/>
      <c r="C1055" s="12"/>
      <c r="D1055" s="7"/>
    </row>
    <row r="1056" spans="1:5" ht="16.5" customHeight="1">
      <c r="A1056" s="40"/>
      <c r="B1056" s="12"/>
      <c r="C1056" s="12"/>
      <c r="D1056" s="32"/>
    </row>
    <row r="1057" spans="1:4" ht="16.5" customHeight="1">
      <c r="A1057" s="41"/>
      <c r="B1057" s="22"/>
      <c r="C1057" s="22"/>
      <c r="D1057" s="5"/>
    </row>
    <row r="1058" spans="1:4" ht="12.75">
      <c r="A1058" s="54"/>
      <c r="B1058" s="4"/>
      <c r="C1058" s="4"/>
      <c r="D1058" s="55"/>
    </row>
  </sheetData>
  <mergeCells count="1">
    <mergeCell ref="A6:F6"/>
  </mergeCells>
  <pageMargins left="0.70866141732283472" right="0.51181102362204722" top="0.74803149606299213" bottom="0.74803149606299213" header="0.31496062992125984" footer="0.31496062992125984"/>
  <pageSetup paperSize="9" scale="70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2020-03-26T05:03:51Z</cp:lastPrinted>
  <dcterms:created xsi:type="dcterms:W3CDTF">2013-01-23T11:33:24Z</dcterms:created>
  <dcterms:modified xsi:type="dcterms:W3CDTF">2020-03-27T13:14:57Z</dcterms:modified>
</cp:coreProperties>
</file>