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Приложение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/>
  <c r="F35"/>
  <c r="F36"/>
  <c r="F11"/>
  <c r="F28"/>
  <c r="F24" s="1"/>
  <c r="C28"/>
  <c r="D24"/>
  <c r="F19"/>
  <c r="D19"/>
  <c r="D17" s="1"/>
  <c r="F17"/>
  <c r="F6" s="1"/>
  <c r="E13"/>
  <c r="D11"/>
  <c r="F9"/>
  <c r="F7"/>
  <c r="D7"/>
  <c r="D28"/>
  <c r="D6" l="1"/>
  <c r="F5"/>
  <c r="G14" l="1"/>
  <c r="E16"/>
  <c r="C12"/>
  <c r="C13"/>
  <c r="F29"/>
  <c r="D35" l="1"/>
  <c r="D36"/>
  <c r="D23"/>
  <c r="C43" l="1"/>
  <c r="C39"/>
  <c r="C38"/>
  <c r="C33"/>
  <c r="C11"/>
  <c r="E39" l="1"/>
  <c r="G43"/>
  <c r="F4" l="1"/>
  <c r="G31" l="1"/>
  <c r="C35"/>
  <c r="C36"/>
  <c r="E31"/>
  <c r="G30" l="1"/>
  <c r="E32"/>
  <c r="E30"/>
  <c r="C24"/>
  <c r="E21"/>
  <c r="E20"/>
  <c r="C19"/>
  <c r="C17" s="1"/>
  <c r="G38"/>
  <c r="G21"/>
  <c r="G20"/>
  <c r="G26"/>
  <c r="E28" l="1"/>
  <c r="C7"/>
  <c r="E38" l="1"/>
  <c r="E36" l="1"/>
  <c r="G36"/>
  <c r="G39"/>
  <c r="G33"/>
  <c r="G28"/>
  <c r="G27"/>
  <c r="G25"/>
  <c r="G22"/>
  <c r="G19"/>
  <c r="G18"/>
  <c r="G15"/>
  <c r="G13"/>
  <c r="G12"/>
  <c r="G10"/>
  <c r="G8"/>
  <c r="E8"/>
  <c r="E10"/>
  <c r="E35" l="1"/>
  <c r="G35"/>
  <c r="G9"/>
  <c r="E33"/>
  <c r="E27"/>
  <c r="E26"/>
  <c r="E25"/>
  <c r="E22"/>
  <c r="E19"/>
  <c r="E18"/>
  <c r="E15"/>
  <c r="E12"/>
  <c r="C9"/>
  <c r="C6" s="1"/>
  <c r="D5" l="1"/>
  <c r="D4" s="1"/>
  <c r="G17"/>
  <c r="E9"/>
  <c r="G7"/>
  <c r="G24"/>
  <c r="G11"/>
  <c r="E24"/>
  <c r="E7"/>
  <c r="E11"/>
  <c r="E17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<sst xmlns="http://schemas.openxmlformats.org/spreadsheetml/2006/main" count="86" uniqueCount="85">
  <si>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</si>
  <si>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</si>
  <si>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</si>
  <si>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</si>
  <si>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</si>
  <si>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</si>
  <si>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</si>
  <si>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</si>
  <si>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</si>
  <si>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</si>
  <si>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</si>
  <si>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</si>
  <si>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</si>
  <si>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</si>
  <si>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</si>
  <si>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</si>
  <si>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</si>
  <si>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</si>
  <si>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</si>
  <si>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</si>
  <si>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</si>
  <si>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</si>
  <si>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</si>
  <si>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</si>
  <si>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</si>
  <si>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</si>
  <si>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</si>
  <si>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</si>
  <si>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</si>
  <si>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</si>
  <si>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</si>
  <si>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</si>
  <si>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</si>
  <si>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</si>
  <si>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</si>
  <si>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</si>
  <si>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</si>
  <si>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</si>
  <si>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</si>
  <si>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</si>
  <si>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</si>
  <si>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</si>
  <si>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</si>
  <si>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</si>
  <si>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</si>
  <si>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</si>
  <si>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</si>
  <si>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</si>
  <si>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</si>
  <si>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</si>
  <si>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</si>
  <si>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</si>
  <si>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</si>
  <si>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</si>
  <si>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</si>
  <si>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</si>
  <si>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</si>
  <si>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</si>
  <si>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</si>
  <si>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</si>
  <si>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</si>
  <si>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</si>
  <si>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</si>
  <si>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</si>
  <si>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</si>
  <si>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</si>
  <si>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</si>
  <si>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</si>
  <si>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</si>
  <si>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</si>
  <si>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</si>
  <si>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</si>
  <si>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</si>
  <si>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</si>
  <si>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2023 год</t>
    </r>
    <r>
      <rPr>
        <b/>
        <sz val="9"/>
        <color rgb="FF000000"/>
        <rFont val="Calibri"/>
        <family val="2"/>
        <charset val="204"/>
      </rPr>
      <t>, 
тыс. руб.</t>
    </r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</si>
  <si>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</si>
  <si>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</si>
  <si>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</si>
  <si>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</si>
  <si>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</si>
  <si>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>1 17 05 000 00 0000 180</t>
  </si>
  <si>
    <t>Прочие неналоговые доходы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</si>
  <si>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01.07.2023</t>
    </r>
    <r>
      <rPr>
        <sz val="9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</si>
  <si>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01.07.2022 </t>
    </r>
    <r>
      <rPr>
        <b/>
        <sz val="9"/>
        <color rgb="FF000000"/>
        <rFont val="Calibri"/>
        <family val="2"/>
        <charset val="204"/>
      </rPr>
      <t>тыс. руб.</t>
    </r>
  </si>
  <si>
    <t xml:space="preserve">Cведения об исполнении бюджета городского округа Реутов по доходам в разрезе видов доходов за II квартал 2023 года в сравнении с запланированными значениями на соответствующий период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</si>
</sst>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6" borderId="0" xfId="0" applyNumberFormat="1" applyFont="1" applyFill="1" applyBorder="1" applyAlignment="1">
      <alignment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165" fontId="0" fillId="0" borderId="0" xfId="0" applyNumberFormat="1" applyBorder="1"/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zoomScaleNormal="100" workbookViewId="0">
      <selection activeCell="K13" sqref="K13"/>
    </sheetView>
  </sheetViews>
  <sheetFormatPr defaultRowHeight="1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>
      <c r="A1" s="142" t="s">
        <v>84</v>
      </c>
      <c r="B1" s="142"/>
      <c r="C1" s="142"/>
      <c r="D1" s="142"/>
      <c r="E1" s="142"/>
      <c r="F1" s="142"/>
      <c r="G1" s="142"/>
    </row>
    <row r="2" spans="1:14" ht="15.75" thickBot="1">
      <c r="A2" s="142"/>
      <c r="B2" s="142"/>
      <c r="C2" s="142"/>
      <c r="D2" s="142"/>
      <c r="E2" s="142"/>
      <c r="F2" s="142"/>
      <c r="G2" s="142"/>
    </row>
    <row r="3" spans="1:14" ht="86.25" customHeight="1" thickBot="1">
      <c r="A3" s="4" t="s">
        <v>0</v>
      </c>
      <c r="B3" s="4" t="s">
        <v>1</v>
      </c>
      <c r="C3" s="17" t="s">
        <v>74</v>
      </c>
      <c r="D3" s="139" t="s">
        <v>82</v>
      </c>
      <c r="E3" s="33" t="s">
        <v>69</v>
      </c>
      <c r="F3" s="135" t="s">
        <v>83</v>
      </c>
      <c r="G3" s="25" t="s">
        <v>2</v>
      </c>
      <c r="I3" s="2"/>
    </row>
    <row r="4" spans="1:14" ht="24.95" customHeight="1" thickBot="1">
      <c r="A4" s="64"/>
      <c r="B4" s="65" t="s">
        <v>3</v>
      </c>
      <c r="C4" s="66">
        <f>SUM(C5,C35)</f>
        <v>5836277.2913699998</v>
      </c>
      <c r="D4" s="67">
        <f>SUM(D5,D35)</f>
        <v>2614307.4411500003</v>
      </c>
      <c r="E4" s="68">
        <f t="shared" ref="E4" si="0">D4/C4/100%</f>
        <v>0.44794092374872774</v>
      </c>
      <c r="F4" s="67">
        <f>SUM(F5,F35)</f>
        <v>2258331.2459999998</v>
      </c>
      <c r="G4" s="69">
        <f>D4/F4</f>
        <v>1.1576279811832353</v>
      </c>
      <c r="H4" s="3"/>
      <c r="I4" s="2"/>
      <c r="K4" s="2"/>
    </row>
    <row r="5" spans="1:14" ht="24.95" customHeight="1" thickBot="1">
      <c r="A5" s="53" t="s">
        <v>4</v>
      </c>
      <c r="B5" s="54" t="s">
        <v>5</v>
      </c>
      <c r="C5" s="55">
        <f>SUM(C6,C24)</f>
        <v>2615427.91</v>
      </c>
      <c r="D5" s="55">
        <f>SUM(D6,D24)</f>
        <v>1041960.80115</v>
      </c>
      <c r="E5" s="56">
        <f t="shared" ref="E5" si="1">D5/C5/100%</f>
        <v>0.39839018202952492</v>
      </c>
      <c r="F5" s="55">
        <f>SUM(F6,F24)</f>
        <v>975183.33600000001</v>
      </c>
      <c r="G5" s="57">
        <f t="shared" ref="G5:G39" si="2">D5/F5</f>
        <v>1.0684768316734239</v>
      </c>
      <c r="H5" s="2"/>
      <c r="I5" s="143"/>
    </row>
    <row r="6" spans="1:14" ht="24.95" customHeight="1" thickBot="1">
      <c r="A6" s="46"/>
      <c r="B6" s="52" t="s">
        <v>6</v>
      </c>
      <c r="C6" s="48">
        <f>SUM(C7,C9,C11,C17,C22:C22)</f>
        <v>1895118.24</v>
      </c>
      <c r="D6" s="49">
        <f>SUM(D7,D9,D11,D17,D22,D23)</f>
        <v>714158.53114999994</v>
      </c>
      <c r="E6" s="50">
        <f t="shared" ref="E6:E10" si="3">D6/C6/100%</f>
        <v>0.37684114694078397</v>
      </c>
      <c r="F6" s="49">
        <f>SUM(F7,F9,F11,F17,F22,F23)</f>
        <v>663964.5</v>
      </c>
      <c r="G6" s="51">
        <f t="shared" si="2"/>
        <v>1.0755974621384123</v>
      </c>
    </row>
    <row r="7" spans="1:14" ht="24.95" customHeight="1" thickBot="1">
      <c r="A7" s="16" t="s">
        <v>7</v>
      </c>
      <c r="B7" s="7" t="s">
        <v>8</v>
      </c>
      <c r="C7" s="18">
        <f>SUM(C8)</f>
        <v>707873</v>
      </c>
      <c r="D7" s="26">
        <f>SUM(D8)</f>
        <v>259195.27</v>
      </c>
      <c r="E7" s="34">
        <f t="shared" si="3"/>
        <v>0.36616069549198793</v>
      </c>
      <c r="F7" s="26">
        <f>SUM(F8)</f>
        <v>238641.36</v>
      </c>
      <c r="G7" s="41">
        <f t="shared" si="2"/>
        <v>1.0861288671837941</v>
      </c>
    </row>
    <row r="8" spans="1:14" ht="24.95" customHeight="1" thickBot="1">
      <c r="A8" s="12" t="s">
        <v>9</v>
      </c>
      <c r="B8" s="13" t="s">
        <v>10</v>
      </c>
      <c r="C8" s="20">
        <v>707873</v>
      </c>
      <c r="D8" s="27">
        <v>259195.27</v>
      </c>
      <c r="E8" s="37">
        <f t="shared" si="3"/>
        <v>0.36616069549198793</v>
      </c>
      <c r="F8" s="27">
        <v>238641.36</v>
      </c>
      <c r="G8" s="42">
        <f t="shared" si="2"/>
        <v>1.0861288671837941</v>
      </c>
      <c r="K8" s="144"/>
    </row>
    <row r="9" spans="1:14" ht="24.95" customHeight="1" thickBot="1">
      <c r="A9" s="16" t="s">
        <v>11</v>
      </c>
      <c r="B9" s="7" t="s">
        <v>12</v>
      </c>
      <c r="C9" s="18">
        <f>SUM(C10)</f>
        <v>3976</v>
      </c>
      <c r="D9" s="26">
        <f>SUM(D10)</f>
        <v>1909.17</v>
      </c>
      <c r="E9" s="34">
        <f t="shared" si="3"/>
        <v>0.4801735412474849</v>
      </c>
      <c r="F9" s="26">
        <f>SUM(F10)</f>
        <v>1935.85</v>
      </c>
      <c r="G9" s="41">
        <f t="shared" si="2"/>
        <v>0.9862179404396002</v>
      </c>
      <c r="N9" s="3"/>
    </row>
    <row r="10" spans="1:14" ht="24.95" customHeight="1" thickBot="1">
      <c r="A10" s="12" t="s">
        <v>13</v>
      </c>
      <c r="B10" s="13" t="s">
        <v>14</v>
      </c>
      <c r="C10" s="20">
        <v>3976</v>
      </c>
      <c r="D10" s="72">
        <v>1909.17</v>
      </c>
      <c r="E10" s="37">
        <f t="shared" si="3"/>
        <v>0.4801735412474849</v>
      </c>
      <c r="F10" s="72">
        <v>1935.85</v>
      </c>
      <c r="G10" s="42">
        <f t="shared" si="2"/>
        <v>0.9862179404396002</v>
      </c>
      <c r="I10" s="2"/>
      <c r="N10" s="2"/>
    </row>
    <row r="11" spans="1:14" ht="24.95" customHeight="1" thickBot="1">
      <c r="A11" s="16" t="s">
        <v>15</v>
      </c>
      <c r="B11" s="120" t="s">
        <v>16</v>
      </c>
      <c r="C11" s="129">
        <f>SUM(C12:C16)</f>
        <v>818443.24</v>
      </c>
      <c r="D11" s="125">
        <f>SUM(D12:D16)</f>
        <v>352243.78999999992</v>
      </c>
      <c r="E11" s="34">
        <f t="shared" ref="E11:E21" si="4">D11/C11/100%</f>
        <v>0.43038267381865103</v>
      </c>
      <c r="F11" s="26">
        <f>SUM(F12:F16)</f>
        <v>319290.42</v>
      </c>
      <c r="G11" s="41">
        <f t="shared" si="2"/>
        <v>1.1032081388473851</v>
      </c>
      <c r="N11" s="2"/>
    </row>
    <row r="12" spans="1:14" ht="24.95" customHeight="1">
      <c r="A12" s="9" t="s">
        <v>17</v>
      </c>
      <c r="B12" s="121" t="s">
        <v>18</v>
      </c>
      <c r="C12" s="130">
        <f>763510830/1000</f>
        <v>763510.83</v>
      </c>
      <c r="D12" s="118">
        <v>335584.72</v>
      </c>
      <c r="E12" s="38">
        <f t="shared" si="4"/>
        <v>0.43952843471781533</v>
      </c>
      <c r="F12" s="31">
        <v>290213.15999999997</v>
      </c>
      <c r="G12" s="43">
        <f t="shared" si="2"/>
        <v>1.1563387408069297</v>
      </c>
    </row>
    <row r="13" spans="1:14" ht="24.95" customHeight="1">
      <c r="A13" s="1" t="s">
        <v>49</v>
      </c>
      <c r="B13" s="122" t="s">
        <v>46</v>
      </c>
      <c r="C13" s="131">
        <f>-2081200/1000</f>
        <v>-2081.1999999999998</v>
      </c>
      <c r="D13" s="126">
        <v>-871.03</v>
      </c>
      <c r="E13" s="38">
        <f t="shared" si="4"/>
        <v>0.41852296751873919</v>
      </c>
      <c r="F13" s="28">
        <v>-147.85</v>
      </c>
      <c r="G13" s="44">
        <f t="shared" si="2"/>
        <v>5.8913087588772406</v>
      </c>
      <c r="J13" t="s">
        <v>66</v>
      </c>
    </row>
    <row r="14" spans="1:14" ht="24.95" customHeight="1">
      <c r="A14" s="5" t="s">
        <v>54</v>
      </c>
      <c r="B14" s="123" t="s">
        <v>55</v>
      </c>
      <c r="C14" s="132"/>
      <c r="D14" s="127">
        <v>28.79</v>
      </c>
      <c r="E14" s="35"/>
      <c r="F14" s="32">
        <v>21.75</v>
      </c>
      <c r="G14" s="43">
        <f t="shared" si="2"/>
        <v>1.3236781609195403</v>
      </c>
    </row>
    <row r="15" spans="1:14" ht="24.95" customHeight="1">
      <c r="A15" s="5" t="s">
        <v>47</v>
      </c>
      <c r="B15" s="122" t="s">
        <v>48</v>
      </c>
      <c r="C15" s="133">
        <v>56410.01</v>
      </c>
      <c r="D15" s="126">
        <v>17184.919999999998</v>
      </c>
      <c r="E15" s="39">
        <f t="shared" si="4"/>
        <v>0.30464309437278947</v>
      </c>
      <c r="F15" s="28">
        <v>29203.360000000001</v>
      </c>
      <c r="G15" s="44">
        <f t="shared" si="2"/>
        <v>0.58845694468033805</v>
      </c>
    </row>
    <row r="16" spans="1:14" ht="24.95" customHeight="1" thickBot="1">
      <c r="A16" s="5" t="s">
        <v>75</v>
      </c>
      <c r="B16" s="124" t="s">
        <v>76</v>
      </c>
      <c r="C16" s="134">
        <v>603.6</v>
      </c>
      <c r="D16" s="128">
        <v>316.39</v>
      </c>
      <c r="E16" s="38">
        <f t="shared" si="4"/>
        <v>0.52417163684559309</v>
      </c>
      <c r="F16" s="27"/>
      <c r="G16" s="119"/>
    </row>
    <row r="17" spans="1:14" ht="24.95" customHeight="1" thickBot="1">
      <c r="A17" s="16" t="s">
        <v>19</v>
      </c>
      <c r="B17" s="7" t="s">
        <v>20</v>
      </c>
      <c r="C17" s="18">
        <f>SUM(C18:C19)</f>
        <v>350432</v>
      </c>
      <c r="D17" s="26">
        <f>SUM(D18:D19)</f>
        <v>94711.62</v>
      </c>
      <c r="E17" s="34">
        <f t="shared" si="4"/>
        <v>0.27027103689160809</v>
      </c>
      <c r="F17" s="26">
        <f>SUM(F18:F19)</f>
        <v>97815.24</v>
      </c>
      <c r="G17" s="41">
        <f t="shared" si="2"/>
        <v>0.96827058850952052</v>
      </c>
    </row>
    <row r="18" spans="1:14" ht="24.95" customHeight="1" thickBot="1">
      <c r="A18" s="12" t="s">
        <v>43</v>
      </c>
      <c r="B18" s="13" t="s">
        <v>42</v>
      </c>
      <c r="C18" s="20">
        <v>171004</v>
      </c>
      <c r="D18" s="76">
        <v>12939.46</v>
      </c>
      <c r="E18" s="37">
        <f t="shared" si="4"/>
        <v>7.5667586723117589E-2</v>
      </c>
      <c r="F18" s="76">
        <v>16102.67</v>
      </c>
      <c r="G18" s="42">
        <f t="shared" si="2"/>
        <v>0.80355990652481846</v>
      </c>
    </row>
    <row r="19" spans="1:14" ht="24.95" customHeight="1" thickBot="1">
      <c r="A19" s="16" t="s">
        <v>45</v>
      </c>
      <c r="B19" s="7" t="s">
        <v>44</v>
      </c>
      <c r="C19" s="18">
        <f>SUM(C20:C21)</f>
        <v>179428</v>
      </c>
      <c r="D19" s="26">
        <f>SUM(D20:D21)</f>
        <v>81772.160000000003</v>
      </c>
      <c r="E19" s="34">
        <f t="shared" si="4"/>
        <v>0.45573801190449653</v>
      </c>
      <c r="F19" s="26">
        <f>SUM(F20:F21)</f>
        <v>81712.570000000007</v>
      </c>
      <c r="G19" s="41">
        <f t="shared" si="2"/>
        <v>1.0007292635637333</v>
      </c>
    </row>
    <row r="20" spans="1:14" ht="24.95" customHeight="1">
      <c r="A20" s="9" t="s">
        <v>57</v>
      </c>
      <c r="B20" s="10" t="s">
        <v>58</v>
      </c>
      <c r="C20" s="21">
        <v>162253</v>
      </c>
      <c r="D20" s="77">
        <v>80855.13</v>
      </c>
      <c r="E20" s="38">
        <f t="shared" si="4"/>
        <v>0.49832748855182957</v>
      </c>
      <c r="F20" s="77">
        <v>80590.02</v>
      </c>
      <c r="G20" s="78">
        <f t="shared" si="2"/>
        <v>1.0032896132796592</v>
      </c>
    </row>
    <row r="21" spans="1:14" ht="24.95" customHeight="1" thickBot="1">
      <c r="A21" s="5" t="s">
        <v>56</v>
      </c>
      <c r="B21" s="8" t="s">
        <v>59</v>
      </c>
      <c r="C21" s="19">
        <v>17175</v>
      </c>
      <c r="D21" s="70">
        <v>917.03</v>
      </c>
      <c r="E21" s="38">
        <f t="shared" si="4"/>
        <v>5.3393304221251818E-2</v>
      </c>
      <c r="F21" s="70">
        <v>1122.55</v>
      </c>
      <c r="G21" s="73">
        <f t="shared" si="2"/>
        <v>0.81691684112066276</v>
      </c>
    </row>
    <row r="22" spans="1:14" ht="24.95" customHeight="1" thickBot="1">
      <c r="A22" s="16" t="s">
        <v>21</v>
      </c>
      <c r="B22" s="7" t="s">
        <v>22</v>
      </c>
      <c r="C22" s="18">
        <v>14394</v>
      </c>
      <c r="D22" s="29">
        <v>6098.69</v>
      </c>
      <c r="E22" s="34">
        <f t="shared" ref="E22" si="5">D22/C22/100%</f>
        <v>0.42369667917187714</v>
      </c>
      <c r="F22" s="29">
        <v>6281.63</v>
      </c>
      <c r="G22" s="41">
        <f t="shared" si="2"/>
        <v>0.97087698575051373</v>
      </c>
    </row>
    <row r="23" spans="1:14" ht="24.95" customHeight="1" thickBot="1">
      <c r="A23" s="16" t="s">
        <v>77</v>
      </c>
      <c r="B23" s="7" t="s">
        <v>78</v>
      </c>
      <c r="C23" s="136"/>
      <c r="D23" s="29">
        <f>-8.85/1000</f>
        <v>-8.8500000000000002E-3</v>
      </c>
      <c r="E23" s="34"/>
      <c r="F23" s="29"/>
      <c r="G23" s="41"/>
    </row>
    <row r="24" spans="1:14" ht="24.95" customHeight="1" thickBot="1">
      <c r="A24" s="47"/>
      <c r="B24" s="52" t="s">
        <v>23</v>
      </c>
      <c r="C24" s="49">
        <f>SUM(C25,C26,C27,C28,C33)</f>
        <v>720309.67</v>
      </c>
      <c r="D24" s="49">
        <f>SUM(D25,D26,D27,D28,D33,D34)</f>
        <v>327802.26999999996</v>
      </c>
      <c r="E24" s="50">
        <f t="shared" ref="E24:E32" si="6">D24/C24/100%</f>
        <v>0.4550851996753007</v>
      </c>
      <c r="F24" s="49">
        <f>SUM(F25,F26,F27,F28,F33,F34)</f>
        <v>311218.83600000001</v>
      </c>
      <c r="G24" s="51">
        <f t="shared" si="2"/>
        <v>1.0532854444581239</v>
      </c>
    </row>
    <row r="25" spans="1:14" ht="24.95" customHeight="1" thickBot="1">
      <c r="A25" s="16" t="s">
        <v>24</v>
      </c>
      <c r="B25" s="7" t="s">
        <v>25</v>
      </c>
      <c r="C25" s="18">
        <v>383507</v>
      </c>
      <c r="D25" s="29">
        <v>198729.65</v>
      </c>
      <c r="E25" s="34">
        <f t="shared" si="6"/>
        <v>0.5181904111267851</v>
      </c>
      <c r="F25" s="29">
        <v>180670.89</v>
      </c>
      <c r="G25" s="41">
        <f t="shared" si="2"/>
        <v>1.0999538996016458</v>
      </c>
    </row>
    <row r="26" spans="1:14" ht="24.95" customHeight="1" thickBot="1">
      <c r="A26" s="16" t="s">
        <v>26</v>
      </c>
      <c r="B26" s="7" t="s">
        <v>27</v>
      </c>
      <c r="C26" s="18">
        <v>261</v>
      </c>
      <c r="D26" s="29">
        <v>110.67</v>
      </c>
      <c r="E26" s="34">
        <f t="shared" si="6"/>
        <v>0.42402298850574716</v>
      </c>
      <c r="F26" s="29">
        <v>73.7</v>
      </c>
      <c r="G26" s="41">
        <f t="shared" si="2"/>
        <v>1.5016282225237449</v>
      </c>
    </row>
    <row r="27" spans="1:14" ht="24.95" customHeight="1" thickBot="1">
      <c r="A27" s="14" t="s">
        <v>28</v>
      </c>
      <c r="B27" s="15" t="s">
        <v>29</v>
      </c>
      <c r="C27" s="22">
        <v>32005</v>
      </c>
      <c r="D27" s="30">
        <v>3157.97</v>
      </c>
      <c r="E27" s="40">
        <f t="shared" si="6"/>
        <v>9.8671145133572877E-2</v>
      </c>
      <c r="F27" s="30">
        <v>15592.69</v>
      </c>
      <c r="G27" s="45">
        <f t="shared" si="2"/>
        <v>0.20252887731366426</v>
      </c>
    </row>
    <row r="28" spans="1:14" ht="24.95" customHeight="1">
      <c r="A28" s="109" t="s">
        <v>30</v>
      </c>
      <c r="B28" s="110" t="s">
        <v>31</v>
      </c>
      <c r="C28" s="111">
        <f>SUM(C29:C32)</f>
        <v>272000</v>
      </c>
      <c r="D28" s="112">
        <f>SUM(D29:D32)</f>
        <v>88277.39</v>
      </c>
      <c r="E28" s="93">
        <f t="shared" si="6"/>
        <v>0.32454922794117647</v>
      </c>
      <c r="F28" s="112">
        <f>SUM(F29:F32)</f>
        <v>100219.73999999999</v>
      </c>
      <c r="G28" s="113">
        <f t="shared" si="2"/>
        <v>0.88083834581889764</v>
      </c>
    </row>
    <row r="29" spans="1:14" ht="24.95" customHeight="1">
      <c r="A29" s="87" t="s">
        <v>64</v>
      </c>
      <c r="B29" s="116" t="s">
        <v>61</v>
      </c>
      <c r="C29" s="89"/>
      <c r="D29" s="92"/>
      <c r="E29" s="94"/>
      <c r="F29" s="106">
        <f>151</f>
        <v>151</v>
      </c>
      <c r="G29" s="117"/>
    </row>
    <row r="30" spans="1:14" ht="66" customHeight="1">
      <c r="A30" s="74" t="s">
        <v>60</v>
      </c>
      <c r="B30" s="75" t="s">
        <v>62</v>
      </c>
      <c r="C30" s="81">
        <v>126000</v>
      </c>
      <c r="D30" s="82">
        <v>2243.7800000000002</v>
      </c>
      <c r="E30" s="114">
        <f t="shared" si="6"/>
        <v>1.780777777777778E-2</v>
      </c>
      <c r="F30" s="105">
        <v>48739.18</v>
      </c>
      <c r="G30" s="115">
        <f t="shared" si="2"/>
        <v>4.6036474146672147E-2</v>
      </c>
      <c r="K30" s="91"/>
    </row>
    <row r="31" spans="1:14" ht="48" customHeight="1">
      <c r="A31" s="87" t="s">
        <v>70</v>
      </c>
      <c r="B31" s="88" t="s">
        <v>63</v>
      </c>
      <c r="C31" s="89">
        <v>3000</v>
      </c>
      <c r="D31" s="138">
        <v>3084.83</v>
      </c>
      <c r="E31" s="94">
        <f t="shared" si="6"/>
        <v>1.0282766666666667</v>
      </c>
      <c r="F31" s="106">
        <v>51329.56</v>
      </c>
      <c r="G31" s="108">
        <f t="shared" si="2"/>
        <v>6.0098508539718633E-2</v>
      </c>
      <c r="N31" s="90"/>
    </row>
    <row r="32" spans="1:14" ht="57.75" customHeight="1" thickBot="1">
      <c r="A32" s="74" t="s">
        <v>71</v>
      </c>
      <c r="B32" s="84" t="s">
        <v>65</v>
      </c>
      <c r="C32" s="81">
        <v>143000</v>
      </c>
      <c r="D32" s="82">
        <v>82948.78</v>
      </c>
      <c r="E32" s="95">
        <f t="shared" si="6"/>
        <v>0.5800613986013986</v>
      </c>
      <c r="F32" s="105"/>
      <c r="G32" s="86"/>
    </row>
    <row r="33" spans="1:11" ht="24.95" customHeight="1" thickBot="1">
      <c r="A33" s="16" t="s">
        <v>32</v>
      </c>
      <c r="B33" s="7" t="s">
        <v>33</v>
      </c>
      <c r="C33" s="18">
        <f>32536670/1000</f>
        <v>32536.67</v>
      </c>
      <c r="D33" s="79">
        <v>20164.16</v>
      </c>
      <c r="E33" s="85">
        <f t="shared" ref="E33" si="7">D33/C33/100%</f>
        <v>0.61973643891645946</v>
      </c>
      <c r="F33" s="107">
        <v>13803.335999999999</v>
      </c>
      <c r="G33" s="80">
        <f t="shared" si="2"/>
        <v>1.4608178776492871</v>
      </c>
    </row>
    <row r="34" spans="1:11" ht="24.95" customHeight="1" thickBot="1">
      <c r="A34" s="16" t="s">
        <v>80</v>
      </c>
      <c r="B34" s="7" t="s">
        <v>81</v>
      </c>
      <c r="C34" s="18"/>
      <c r="D34" s="29">
        <v>17362.43</v>
      </c>
      <c r="E34" s="137"/>
      <c r="F34" s="29">
        <v>858.48</v>
      </c>
      <c r="G34" s="41"/>
    </row>
    <row r="35" spans="1:11" ht="24.95" customHeight="1" thickBot="1">
      <c r="A35" s="58" t="s">
        <v>34</v>
      </c>
      <c r="B35" s="59" t="s">
        <v>35</v>
      </c>
      <c r="C35" s="60">
        <f>SUM(C37:C43)</f>
        <v>3220849.3813699996</v>
      </c>
      <c r="D35" s="61">
        <f>SUM(D37:D43)</f>
        <v>1572346.6400000001</v>
      </c>
      <c r="E35" s="62">
        <f t="shared" ref="E35:E38" si="8">D35/C35/100%</f>
        <v>0.48817763695960131</v>
      </c>
      <c r="F35" s="61">
        <f>SUM(F37:F43)</f>
        <v>1283147.9099999999</v>
      </c>
      <c r="G35" s="63">
        <f t="shared" si="2"/>
        <v>1.2253822242519183</v>
      </c>
      <c r="H35" s="2"/>
      <c r="I35" s="2"/>
    </row>
    <row r="36" spans="1:11" ht="24.95" customHeight="1" thickBot="1">
      <c r="A36" s="16" t="s">
        <v>36</v>
      </c>
      <c r="B36" s="7" t="s">
        <v>37</v>
      </c>
      <c r="C36" s="23">
        <f>SUM(C37:C40)</f>
        <v>3223453.1494999998</v>
      </c>
      <c r="D36" s="29">
        <f>SUM(D37:D40)</f>
        <v>1575028.83</v>
      </c>
      <c r="E36" s="34">
        <f t="shared" si="8"/>
        <v>0.48861539378796554</v>
      </c>
      <c r="F36" s="29">
        <f>SUM(F37:F40)</f>
        <v>1287465.8199999998</v>
      </c>
      <c r="G36" s="41">
        <f t="shared" si="2"/>
        <v>1.2233558402350442</v>
      </c>
    </row>
    <row r="37" spans="1:11" ht="24.95" customHeight="1" thickBot="1">
      <c r="A37" s="101" t="s">
        <v>67</v>
      </c>
      <c r="B37" s="102" t="s">
        <v>68</v>
      </c>
      <c r="C37" s="103"/>
      <c r="D37" s="104"/>
      <c r="E37" s="36"/>
      <c r="F37" s="104"/>
      <c r="G37" s="71"/>
    </row>
    <row r="38" spans="1:11" ht="24.95" customHeight="1" thickBot="1">
      <c r="A38" s="9" t="s">
        <v>50</v>
      </c>
      <c r="B38" s="10" t="s">
        <v>38</v>
      </c>
      <c r="C38" s="99">
        <f>1436857769.5/1000</f>
        <v>1436857.7694999999</v>
      </c>
      <c r="D38" s="31">
        <v>402314.38</v>
      </c>
      <c r="E38" s="100">
        <f t="shared" si="8"/>
        <v>0.27999596657364217</v>
      </c>
      <c r="F38" s="31">
        <v>215809.75</v>
      </c>
      <c r="G38" s="86">
        <f t="shared" si="2"/>
        <v>1.8642085447946628</v>
      </c>
    </row>
    <row r="39" spans="1:11" ht="24.95" customHeight="1" thickBot="1">
      <c r="A39" s="5" t="s">
        <v>51</v>
      </c>
      <c r="B39" s="8" t="s">
        <v>39</v>
      </c>
      <c r="C39" s="24">
        <f>1786595380/1000</f>
        <v>1786595.38</v>
      </c>
      <c r="D39" s="32">
        <v>1172268.3</v>
      </c>
      <c r="E39" s="96">
        <f>D39/C39/100%</f>
        <v>0.65614649691974469</v>
      </c>
      <c r="F39" s="32">
        <v>1068979.3899999999</v>
      </c>
      <c r="G39" s="83">
        <f t="shared" si="2"/>
        <v>1.0966238553953787</v>
      </c>
      <c r="I39" s="2"/>
      <c r="J39" s="3"/>
      <c r="K39" s="3"/>
    </row>
    <row r="40" spans="1:11" ht="24.95" customHeight="1" thickBot="1">
      <c r="A40" s="16" t="s">
        <v>52</v>
      </c>
      <c r="B40" s="7" t="s">
        <v>53</v>
      </c>
      <c r="C40" s="140"/>
      <c r="D40" s="141">
        <v>446.15</v>
      </c>
      <c r="E40" s="34"/>
      <c r="F40" s="141">
        <v>2676.68</v>
      </c>
      <c r="G40" s="80"/>
      <c r="I40" s="2"/>
      <c r="J40" s="3"/>
      <c r="K40" s="3"/>
    </row>
    <row r="41" spans="1:11" ht="24.95" customHeight="1" thickBot="1">
      <c r="A41" s="11" t="s">
        <v>72</v>
      </c>
      <c r="B41" s="6" t="s">
        <v>73</v>
      </c>
      <c r="C41" s="97"/>
      <c r="D41" s="98"/>
      <c r="E41" s="36"/>
      <c r="F41" s="98"/>
      <c r="G41" s="71"/>
      <c r="I41" s="2"/>
      <c r="J41" s="3"/>
      <c r="K41" s="3"/>
    </row>
    <row r="42" spans="1:11" ht="39" customHeight="1" thickBot="1">
      <c r="A42" s="11" t="s">
        <v>79</v>
      </c>
      <c r="B42" s="6" t="s">
        <v>41</v>
      </c>
      <c r="C42" s="97"/>
      <c r="D42" s="98"/>
      <c r="E42" s="36"/>
      <c r="F42" s="98"/>
      <c r="G42" s="71"/>
      <c r="I42" s="2"/>
      <c r="J42" s="3"/>
      <c r="K42" s="3"/>
    </row>
    <row r="43" spans="1:11" ht="36.75" thickBot="1">
      <c r="A43" s="16" t="s">
        <v>40</v>
      </c>
      <c r="B43" s="7" t="s">
        <v>41</v>
      </c>
      <c r="C43" s="23">
        <f>-2603768.13/1000</f>
        <v>-2603.7681299999999</v>
      </c>
      <c r="D43" s="29">
        <v>-2682.19</v>
      </c>
      <c r="E43" s="34"/>
      <c r="F43" s="29">
        <v>-4317.91</v>
      </c>
      <c r="G43" s="80">
        <f>D43/F43</f>
        <v>0.62117783835235107</v>
      </c>
      <c r="I43" s="3"/>
      <c r="J43" s="3"/>
      <c r="K43" s="2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2023-05-03T07:02:42Z</cp:lastPrinted>
  <dcterms:created xsi:type="dcterms:W3CDTF">2017-12-11T14:03:53Z</dcterms:created>
  <dcterms:modified xsi:type="dcterms:W3CDTF">2023-07-11T07:42:53Z</dcterms:modified>
</cp:coreProperties>
</file>