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август\"/>
    </mc:Choice>
  </mc:AlternateContent>
  <xr:revisionPtr revIDLastSave="0" documentId="13_ncr:1_{94F2C1B7-2107-4153-8B4E-D64E11D42B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" l="1"/>
  <c r="D23" i="3"/>
  <c r="F35" i="3"/>
  <c r="G30" i="3"/>
  <c r="F7" i="3"/>
  <c r="D9" i="3" l="1"/>
  <c r="F36" i="3"/>
  <c r="F11" i="3"/>
  <c r="C28" i="3"/>
  <c r="D24" i="3"/>
  <c r="F19" i="3"/>
  <c r="F17" i="3" s="1"/>
  <c r="D19" i="3"/>
  <c r="D17" i="3" s="1"/>
  <c r="D11" i="3"/>
  <c r="F9" i="3"/>
  <c r="D7" i="3"/>
  <c r="F6" i="3" l="1"/>
  <c r="G14" i="3"/>
  <c r="E16" i="3"/>
  <c r="C12" i="3"/>
  <c r="C13" i="3"/>
  <c r="E13" i="3" s="1"/>
  <c r="F29" i="3"/>
  <c r="F28" i="3" s="1"/>
  <c r="F24" i="3" s="1"/>
  <c r="F5" i="3" l="1"/>
  <c r="F4" i="3" s="1"/>
  <c r="D35" i="3"/>
  <c r="D36" i="3"/>
  <c r="D6" i="3"/>
  <c r="C43" i="3" l="1"/>
  <c r="C39" i="3"/>
  <c r="C38" i="3"/>
  <c r="C33" i="3"/>
  <c r="C11" i="3"/>
  <c r="E39" i="3" l="1"/>
  <c r="G43" i="3"/>
  <c r="G31" i="3" l="1"/>
  <c r="C35" i="3"/>
  <c r="C36" i="3"/>
  <c r="E31" i="3"/>
  <c r="E32" i="3" l="1"/>
  <c r="E30" i="3"/>
  <c r="C24" i="3"/>
  <c r="E21" i="3"/>
  <c r="E20" i="3"/>
  <c r="C19" i="3"/>
  <c r="C17" i="3" s="1"/>
  <c r="G38" i="3"/>
  <c r="G21" i="3"/>
  <c r="G20" i="3"/>
  <c r="G26" i="3"/>
  <c r="E28" i="3" l="1"/>
  <c r="C7" i="3"/>
  <c r="E38" i="3" l="1"/>
  <c r="E36" i="3" l="1"/>
  <c r="G36" i="3"/>
  <c r="G39" i="3"/>
  <c r="G33" i="3"/>
  <c r="G28" i="3"/>
  <c r="G27" i="3"/>
  <c r="G25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7" i="3"/>
  <c r="E26" i="3"/>
  <c r="E25" i="3"/>
  <c r="E22" i="3"/>
  <c r="E19" i="3"/>
  <c r="E18" i="3"/>
  <c r="E15" i="3"/>
  <c r="E12" i="3"/>
  <c r="C9" i="3"/>
  <c r="C6" i="3" s="1"/>
  <c r="D5" i="3" l="1"/>
  <c r="G17" i="3"/>
  <c r="E9" i="3"/>
  <c r="G7" i="3"/>
  <c r="G24" i="3"/>
  <c r="G11" i="3"/>
  <c r="E24" i="3"/>
  <c r="E7" i="3"/>
  <c r="E11" i="3"/>
  <c r="E17" i="3"/>
  <c r="D4" i="3" l="1"/>
  <c r="C5" i="3"/>
  <c r="C4" i="3" s="1"/>
  <c r="G6" i="3"/>
  <c r="E6" i="3"/>
  <c r="G4" i="3" l="1"/>
  <c r="G5" i="3"/>
  <c r="E5" i="3"/>
  <c r="E4" i="3" l="1"/>
</calcChain>
</file>

<file path=xl/sharedStrings.xml><?xml version="1.0" encoding="utf-8"?>
<sst xmlns="http://schemas.openxmlformats.org/spreadsheetml/2006/main" count="85" uniqueCount="84">
  <si>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</si>
  <si>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</si>
  <si>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</si>
  <si>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</si>
  <si>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</si>
  <si>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</si>
  <si>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</si>
  <si>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</si>
  <si>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</si>
  <si>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</si>
  <si>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</si>
  <si>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</si>
  <si>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</si>
  <si>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</si>
  <si>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</si>
  <si>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</si>
  <si>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</si>
  <si>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</si>
  <si>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</si>
  <si>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</si>
  <si>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</si>
  <si>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</si>
  <si>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</si>
  <si>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</si>
  <si>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</si>
  <si>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</si>
  <si>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</si>
  <si>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</si>
  <si>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</si>
  <si>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</si>
  <si>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</si>
  <si>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</si>
  <si>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</si>
  <si>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</si>
  <si>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</si>
  <si>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</si>
  <si>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</si>
  <si>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</si>
  <si>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</si>
  <si>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</si>
  <si>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</si>
  <si>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</si>
  <si>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</si>
  <si>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</si>
  <si>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</si>
  <si>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</si>
  <si>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</si>
  <si>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</si>
  <si>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</si>
  <si>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</si>
  <si>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</si>
  <si>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</si>
  <si>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</si>
  <si>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</si>
  <si>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</si>
  <si>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</si>
  <si>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</si>
  <si>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</si>
  <si>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</si>
  <si>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</si>
  <si>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</si>
  <si>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</si>
  <si>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</si>
  <si>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</si>
  <si>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</si>
  <si>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</si>
  <si>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</si>
  <si>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</si>
  <si>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</si>
  <si>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</si>
  <si>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</si>
  <si>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</si>
  <si>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</si>
  <si>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2023 год</t>
    </r>
    <r>
      <rPr>
        <b/>
        <sz val="9"/>
        <color rgb="FF000000"/>
        <rFont val="Calibri"/>
        <family val="2"/>
        <charset val="204"/>
      </rPr>
      <t>, 
тыс. руб.</t>
    </r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</si>
  <si>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</si>
  <si>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</si>
  <si>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1 09 07000 00 0000 110</t>
  </si>
  <si>
    <t>Прочие налоги и сборы (по отмененным местным налогам и сборам)</t>
  </si>
  <si>
    <t>2 08 00000 00 0000 150</t>
  </si>
  <si>
    <t>1 17 05 000 00 0000 180</t>
  </si>
  <si>
    <t>Прочие неналоговые доходы</t>
  </si>
  <si>
    <t>Cведения об исполнении бюджета городского округа Реутов по доходам в разрезе видов доходов  в сравнении с запланированными значениями на соответствующий период и в сравнении с соответствующим периодом прошлого года (по состоянию на 01.09.2023)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</si>
  <si>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01.09.2022 </t>
    </r>
    <r>
      <rPr>
        <b/>
        <sz val="9"/>
        <color rgb="FF000000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</si>
  <si>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01.09.2023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</si>
</sst>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[Red]\-#,##0.0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26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9" fillId="3" borderId="23" xfId="0" applyNumberFormat="1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4" fontId="4" fillId="4" borderId="20" xfId="0" applyNumberFormat="1" applyFont="1" applyFill="1" applyBorder="1" applyAlignment="1">
      <alignment horizontal="right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4" fontId="4" fillId="4" borderId="9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64" fontId="9" fillId="5" borderId="23" xfId="0" applyNumberFormat="1" applyFont="1" applyFill="1" applyBorder="1" applyAlignment="1">
      <alignment horizontal="center" vertical="center"/>
    </xf>
    <xf numFmtId="164" fontId="8" fillId="5" borderId="26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right"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vertical="center" wrapText="1"/>
    </xf>
    <xf numFmtId="4" fontId="6" fillId="0" borderId="17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right" vertical="center" wrapText="1"/>
    </xf>
    <xf numFmtId="4" fontId="6" fillId="6" borderId="11" xfId="0" applyNumberFormat="1" applyFont="1" applyFill="1" applyBorder="1" applyAlignment="1">
      <alignment horizontal="right" vertical="center"/>
    </xf>
    <xf numFmtId="164" fontId="8" fillId="0" borderId="17" xfId="0" applyNumberFormat="1" applyFont="1" applyBorder="1" applyAlignment="1">
      <alignment horizontal="center" vertical="center"/>
    </xf>
    <xf numFmtId="0" fontId="2" fillId="6" borderId="7" xfId="0" applyFont="1" applyFill="1" applyBorder="1" applyAlignment="1">
      <alignment vertical="center" wrapText="1"/>
    </xf>
    <xf numFmtId="164" fontId="9" fillId="2" borderId="28" xfId="0" applyNumberFormat="1" applyFont="1" applyFill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4" fontId="6" fillId="6" borderId="12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164" fontId="9" fillId="0" borderId="24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4" fontId="4" fillId="6" borderId="9" xfId="0" applyNumberFormat="1" applyFont="1" applyFill="1" applyBorder="1" applyAlignment="1">
      <alignment horizontal="right" vertical="center"/>
    </xf>
    <xf numFmtId="4" fontId="4" fillId="6" borderId="2" xfId="0" applyNumberFormat="1" applyFont="1" applyFill="1" applyBorder="1" applyAlignment="1">
      <alignment horizontal="right" vertical="center"/>
    </xf>
    <xf numFmtId="4" fontId="6" fillId="6" borderId="0" xfId="0" applyNumberFormat="1" applyFont="1" applyFill="1" applyBorder="1" applyAlignment="1">
      <alignment horizontal="right" vertical="center"/>
    </xf>
    <xf numFmtId="4" fontId="6" fillId="6" borderId="25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164" fontId="8" fillId="0" borderId="21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0" xfId="0" applyNumberFormat="1" applyFont="1" applyFill="1" applyBorder="1" applyAlignment="1">
      <alignment horizontal="right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164" fontId="8" fillId="0" borderId="33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right" vertical="center"/>
    </xf>
    <xf numFmtId="164" fontId="7" fillId="0" borderId="36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/>
    </xf>
    <xf numFmtId="4" fontId="6" fillId="0" borderId="38" xfId="0" applyNumberFormat="1" applyFont="1" applyBorder="1" applyAlignment="1">
      <alignment horizontal="right" vertical="center"/>
    </xf>
    <xf numFmtId="4" fontId="6" fillId="0" borderId="39" xfId="0" applyNumberFormat="1" applyFont="1" applyBorder="1" applyAlignment="1">
      <alignment horizontal="right" vertical="center"/>
    </xf>
    <xf numFmtId="4" fontId="4" fillId="2" borderId="40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41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0" borderId="43" xfId="0" applyNumberFormat="1" applyFont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right" vertical="center"/>
    </xf>
    <xf numFmtId="4" fontId="6" fillId="2" borderId="9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28" zoomScaleNormal="100" workbookViewId="0">
      <selection activeCell="N32" sqref="N32"/>
    </sheetView>
  </sheetViews>
  <sheetFormatPr defaultRowHeight="15" x14ac:dyDescent="0.25"/>
  <cols>
    <col min="1" max="1" width="20.5703125" customWidth="1"/>
    <col min="2" max="2" width="51.7109375" customWidth="1"/>
    <col min="3" max="3" width="15.28515625" customWidth="1"/>
    <col min="4" max="4" width="13.7109375" customWidth="1"/>
    <col min="5" max="5" width="11.28515625" customWidth="1"/>
    <col min="6" max="6" width="14.7109375" customWidth="1"/>
    <col min="7" max="7" width="11.28515625" customWidth="1"/>
    <col min="8" max="8" width="14.85546875" customWidth="1"/>
    <col min="9" max="9" width="15.7109375" customWidth="1"/>
    <col min="12" max="12" width="11.42578125" bestFit="1" customWidth="1"/>
  </cols>
  <sheetData>
    <row r="1" spans="1:12" ht="32.25" customHeight="1" x14ac:dyDescent="0.25">
      <c r="A1" s="141" t="s">
        <v>81</v>
      </c>
      <c r="B1" s="141"/>
      <c r="C1" s="141"/>
      <c r="D1" s="141"/>
      <c r="E1" s="141"/>
      <c r="F1" s="141"/>
      <c r="G1" s="141"/>
    </row>
    <row r="2" spans="1:12" ht="15.75" thickBot="1" x14ac:dyDescent="0.3">
      <c r="A2" s="141"/>
      <c r="B2" s="141"/>
      <c r="C2" s="141"/>
      <c r="D2" s="141"/>
      <c r="E2" s="141"/>
      <c r="F2" s="141"/>
      <c r="G2" s="141"/>
    </row>
    <row r="3" spans="1:12" ht="86.25" customHeight="1" thickBot="1" x14ac:dyDescent="0.3">
      <c r="A3" s="4" t="s">
        <v>0</v>
      </c>
      <c r="B3" s="4" t="s">
        <v>1</v>
      </c>
      <c r="C3" s="17" t="s">
        <v>73</v>
      </c>
      <c r="D3" s="139" t="s">
        <v>83</v>
      </c>
      <c r="E3" s="33" t="s">
        <v>68</v>
      </c>
      <c r="F3" s="133" t="s">
        <v>82</v>
      </c>
      <c r="G3" s="25" t="s">
        <v>2</v>
      </c>
    </row>
    <row r="4" spans="1:12" ht="24.95" customHeight="1" thickBot="1" x14ac:dyDescent="0.3">
      <c r="A4" s="64"/>
      <c r="B4" s="65" t="s">
        <v>3</v>
      </c>
      <c r="C4" s="66">
        <f>SUM(C5,C35)</f>
        <v>5836277.2913699998</v>
      </c>
      <c r="D4" s="67">
        <f>SUM(D5,D35)</f>
        <v>3294269.4231500002</v>
      </c>
      <c r="E4" s="68">
        <f t="shared" ref="E4" si="0">D4/C4/100%</f>
        <v>0.56444703681594743</v>
      </c>
      <c r="F4" s="67">
        <f>SUM(F5,F35-0.01)</f>
        <v>2712432.9869999997</v>
      </c>
      <c r="G4" s="69">
        <f>D4/F4</f>
        <v>1.2145072113997264</v>
      </c>
      <c r="H4" s="3"/>
      <c r="I4" s="140"/>
      <c r="J4" s="140"/>
    </row>
    <row r="5" spans="1:12" ht="24.95" customHeight="1" thickBot="1" x14ac:dyDescent="0.3">
      <c r="A5" s="53" t="s">
        <v>4</v>
      </c>
      <c r="B5" s="54" t="s">
        <v>5</v>
      </c>
      <c r="C5" s="55">
        <f>SUM(C6,C24)</f>
        <v>2615427.91</v>
      </c>
      <c r="D5" s="55">
        <f>SUM(D6,D24)</f>
        <v>1474230.7551499999</v>
      </c>
      <c r="E5" s="56">
        <f t="shared" ref="E5" si="1">D5/C5/100%</f>
        <v>0.5636671343581402</v>
      </c>
      <c r="F5" s="55">
        <f>SUM(F6,F24)</f>
        <v>1299843.8229999999</v>
      </c>
      <c r="G5" s="57">
        <f t="shared" ref="G5:G39" si="2">D5/F5</f>
        <v>1.1341599114172964</v>
      </c>
      <c r="H5" s="2"/>
      <c r="I5" s="140"/>
    </row>
    <row r="6" spans="1:12" ht="24.95" customHeight="1" thickBot="1" x14ac:dyDescent="0.3">
      <c r="A6" s="46"/>
      <c r="B6" s="52" t="s">
        <v>6</v>
      </c>
      <c r="C6" s="48">
        <f>SUM(C7,C9,C11,C17,C22:C22)</f>
        <v>1895118.24</v>
      </c>
      <c r="D6" s="49">
        <f>SUM(D7,D9,D11,D17,D22,D23)</f>
        <v>1059934.1751499998</v>
      </c>
      <c r="E6" s="50">
        <f t="shared" ref="E6:E10" si="3">D6/C6/100%</f>
        <v>0.55929712076962534</v>
      </c>
      <c r="F6" s="49">
        <f>SUM(F7,F9,F11,F17,F22,F23)</f>
        <v>949302.34399999992</v>
      </c>
      <c r="G6" s="51">
        <f t="shared" si="2"/>
        <v>1.1165401432422881</v>
      </c>
      <c r="I6" s="140"/>
      <c r="L6" s="140"/>
    </row>
    <row r="7" spans="1:12" ht="24.95" customHeight="1" thickBot="1" x14ac:dyDescent="0.3">
      <c r="A7" s="16" t="s">
        <v>7</v>
      </c>
      <c r="B7" s="7" t="s">
        <v>8</v>
      </c>
      <c r="C7" s="18">
        <f>SUM(C8)</f>
        <v>707873</v>
      </c>
      <c r="D7" s="26">
        <f>SUM(D8)</f>
        <v>402914.36</v>
      </c>
      <c r="E7" s="34">
        <f t="shared" si="3"/>
        <v>0.56919017959436224</v>
      </c>
      <c r="F7" s="26">
        <f>SUM(F8)</f>
        <v>342232.17099999997</v>
      </c>
      <c r="G7" s="41">
        <f t="shared" si="2"/>
        <v>1.1773129300576479</v>
      </c>
      <c r="I7" s="140"/>
    </row>
    <row r="8" spans="1:12" ht="24.95" customHeight="1" thickBot="1" x14ac:dyDescent="0.3">
      <c r="A8" s="12" t="s">
        <v>9</v>
      </c>
      <c r="B8" s="13" t="s">
        <v>10</v>
      </c>
      <c r="C8" s="20">
        <v>707873</v>
      </c>
      <c r="D8" s="27">
        <v>402914.36</v>
      </c>
      <c r="E8" s="37">
        <f t="shared" si="3"/>
        <v>0.56919017959436224</v>
      </c>
      <c r="F8" s="27">
        <v>342232.17099999997</v>
      </c>
      <c r="G8" s="42">
        <f t="shared" si="2"/>
        <v>1.1773129300576479</v>
      </c>
      <c r="I8" s="140"/>
    </row>
    <row r="9" spans="1:12" ht="24.95" customHeight="1" thickBot="1" x14ac:dyDescent="0.3">
      <c r="A9" s="16" t="s">
        <v>11</v>
      </c>
      <c r="B9" s="7" t="s">
        <v>12</v>
      </c>
      <c r="C9" s="18">
        <f>SUM(C10)</f>
        <v>3976</v>
      </c>
      <c r="D9" s="26">
        <f>SUM(D10)</f>
        <v>2606.9140000000002</v>
      </c>
      <c r="E9" s="34">
        <f t="shared" si="3"/>
        <v>0.65566247484909457</v>
      </c>
      <c r="F9" s="26">
        <f>SUM(F10)</f>
        <v>2672.2330000000002</v>
      </c>
      <c r="G9" s="41">
        <f t="shared" si="2"/>
        <v>0.97555639796380034</v>
      </c>
      <c r="I9" s="140"/>
    </row>
    <row r="10" spans="1:12" ht="24.95" customHeight="1" thickBot="1" x14ac:dyDescent="0.3">
      <c r="A10" s="12" t="s">
        <v>13</v>
      </c>
      <c r="B10" s="13" t="s">
        <v>14</v>
      </c>
      <c r="C10" s="20">
        <v>3976</v>
      </c>
      <c r="D10" s="72">
        <v>2606.9140000000002</v>
      </c>
      <c r="E10" s="37">
        <f t="shared" si="3"/>
        <v>0.65566247484909457</v>
      </c>
      <c r="F10" s="72">
        <v>2672.2330000000002</v>
      </c>
      <c r="G10" s="42">
        <f t="shared" si="2"/>
        <v>0.97555639796380034</v>
      </c>
      <c r="I10" s="140"/>
    </row>
    <row r="11" spans="1:12" ht="24.95" customHeight="1" thickBot="1" x14ac:dyDescent="0.3">
      <c r="A11" s="16" t="s">
        <v>15</v>
      </c>
      <c r="B11" s="118" t="s">
        <v>16</v>
      </c>
      <c r="C11" s="127">
        <f>SUM(C12:C16)</f>
        <v>818443.24</v>
      </c>
      <c r="D11" s="123">
        <f>SUM(D12:D16)</f>
        <v>506407.75999999995</v>
      </c>
      <c r="E11" s="34">
        <f t="shared" ref="E11:E21" si="4">D11/C11/100%</f>
        <v>0.61874511908730523</v>
      </c>
      <c r="F11" s="26">
        <f>SUM(F12:F16)</f>
        <v>455667.50999999995</v>
      </c>
      <c r="G11" s="41">
        <f t="shared" si="2"/>
        <v>1.1113536710133229</v>
      </c>
      <c r="I11" s="140"/>
    </row>
    <row r="12" spans="1:12" ht="24.95" customHeight="1" x14ac:dyDescent="0.25">
      <c r="A12" s="9" t="s">
        <v>17</v>
      </c>
      <c r="B12" s="119" t="s">
        <v>18</v>
      </c>
      <c r="C12" s="128">
        <f>763510830/1000</f>
        <v>763510.83</v>
      </c>
      <c r="D12" s="116">
        <v>485912.17</v>
      </c>
      <c r="E12" s="38">
        <f t="shared" si="4"/>
        <v>0.63641817628179553</v>
      </c>
      <c r="F12" s="31">
        <v>423936.35</v>
      </c>
      <c r="G12" s="43">
        <f t="shared" si="2"/>
        <v>1.1461913327319067</v>
      </c>
      <c r="I12" s="140"/>
    </row>
    <row r="13" spans="1:12" ht="24.95" customHeight="1" x14ac:dyDescent="0.25">
      <c r="A13" s="1" t="s">
        <v>49</v>
      </c>
      <c r="B13" s="120" t="s">
        <v>46</v>
      </c>
      <c r="C13" s="129">
        <f>-2081200/1000</f>
        <v>-2081.1999999999998</v>
      </c>
      <c r="D13" s="124">
        <v>-822.25</v>
      </c>
      <c r="E13" s="38">
        <f t="shared" si="4"/>
        <v>0.39508456659619456</v>
      </c>
      <c r="F13" s="28">
        <v>-64.150000000000006</v>
      </c>
      <c r="G13" s="44">
        <f t="shared" si="2"/>
        <v>12.817614964925953</v>
      </c>
      <c r="I13" s="140"/>
    </row>
    <row r="14" spans="1:12" ht="24.95" customHeight="1" x14ac:dyDescent="0.25">
      <c r="A14" s="5" t="s">
        <v>54</v>
      </c>
      <c r="B14" s="121" t="s">
        <v>55</v>
      </c>
      <c r="C14" s="130"/>
      <c r="D14" s="125">
        <v>28.79</v>
      </c>
      <c r="E14" s="35"/>
      <c r="F14" s="32">
        <v>21.75</v>
      </c>
      <c r="G14" s="43">
        <f t="shared" si="2"/>
        <v>1.3236781609195403</v>
      </c>
      <c r="I14" s="140"/>
    </row>
    <row r="15" spans="1:12" ht="24.95" customHeight="1" x14ac:dyDescent="0.25">
      <c r="A15" s="5" t="s">
        <v>47</v>
      </c>
      <c r="B15" s="120" t="s">
        <v>48</v>
      </c>
      <c r="C15" s="131">
        <v>56410.01</v>
      </c>
      <c r="D15" s="124">
        <v>20780.14</v>
      </c>
      <c r="E15" s="39">
        <f t="shared" si="4"/>
        <v>0.3683768182278287</v>
      </c>
      <c r="F15" s="28">
        <v>31773.56</v>
      </c>
      <c r="G15" s="44">
        <f t="shared" si="2"/>
        <v>0.65400729411498104</v>
      </c>
      <c r="I15" s="140"/>
    </row>
    <row r="16" spans="1:12" ht="39" customHeight="1" thickBot="1" x14ac:dyDescent="0.3">
      <c r="A16" s="5" t="s">
        <v>74</v>
      </c>
      <c r="B16" s="122" t="s">
        <v>75</v>
      </c>
      <c r="C16" s="132">
        <v>603.6</v>
      </c>
      <c r="D16" s="126">
        <v>508.91</v>
      </c>
      <c r="E16" s="38">
        <f t="shared" si="4"/>
        <v>0.84312458581842276</v>
      </c>
      <c r="F16" s="27"/>
      <c r="G16" s="117"/>
      <c r="I16" s="140"/>
    </row>
    <row r="17" spans="1:9" ht="24.95" customHeight="1" thickBot="1" x14ac:dyDescent="0.3">
      <c r="A17" s="16" t="s">
        <v>19</v>
      </c>
      <c r="B17" s="7" t="s">
        <v>20</v>
      </c>
      <c r="C17" s="18">
        <f>SUM(C18:C19)</f>
        <v>350432</v>
      </c>
      <c r="D17" s="26">
        <f>SUM(D18:D19)</f>
        <v>139126.71</v>
      </c>
      <c r="E17" s="34">
        <f t="shared" si="4"/>
        <v>0.39701485594922836</v>
      </c>
      <c r="F17" s="26">
        <f>SUM(F18:F19)</f>
        <v>140148.62</v>
      </c>
      <c r="G17" s="41">
        <f t="shared" si="2"/>
        <v>0.99270838342896273</v>
      </c>
      <c r="I17" s="140"/>
    </row>
    <row r="18" spans="1:9" ht="24.95" customHeight="1" thickBot="1" x14ac:dyDescent="0.3">
      <c r="A18" s="12" t="s">
        <v>43</v>
      </c>
      <c r="B18" s="13" t="s">
        <v>42</v>
      </c>
      <c r="C18" s="20">
        <v>171004</v>
      </c>
      <c r="D18" s="76">
        <v>17354.37</v>
      </c>
      <c r="E18" s="37">
        <f t="shared" si="4"/>
        <v>0.10148516993754532</v>
      </c>
      <c r="F18" s="76">
        <v>19630.78</v>
      </c>
      <c r="G18" s="42">
        <f t="shared" si="2"/>
        <v>0.88403873916370113</v>
      </c>
      <c r="I18" s="140"/>
    </row>
    <row r="19" spans="1:9" ht="24.95" customHeight="1" thickBot="1" x14ac:dyDescent="0.3">
      <c r="A19" s="16" t="s">
        <v>45</v>
      </c>
      <c r="B19" s="7" t="s">
        <v>44</v>
      </c>
      <c r="C19" s="18">
        <f>SUM(C20:C21)</f>
        <v>179428</v>
      </c>
      <c r="D19" s="26">
        <f>SUM(D20:D21)</f>
        <v>121772.34</v>
      </c>
      <c r="E19" s="34">
        <f t="shared" si="4"/>
        <v>0.67866966136834828</v>
      </c>
      <c r="F19" s="26">
        <f>SUM(F20:F21)</f>
        <v>120517.84</v>
      </c>
      <c r="G19" s="41">
        <f t="shared" si="2"/>
        <v>1.0104092472948403</v>
      </c>
      <c r="I19" s="140"/>
    </row>
    <row r="20" spans="1:9" ht="24.95" customHeight="1" x14ac:dyDescent="0.25">
      <c r="A20" s="9" t="s">
        <v>57</v>
      </c>
      <c r="B20" s="10" t="s">
        <v>58</v>
      </c>
      <c r="C20" s="21">
        <v>162253</v>
      </c>
      <c r="D20" s="77">
        <v>120764.39</v>
      </c>
      <c r="E20" s="38">
        <f t="shared" si="4"/>
        <v>0.74429680807134535</v>
      </c>
      <c r="F20" s="77">
        <v>119137.67</v>
      </c>
      <c r="G20" s="78">
        <f t="shared" si="2"/>
        <v>1.0136541196415878</v>
      </c>
      <c r="I20" s="140"/>
    </row>
    <row r="21" spans="1:9" ht="24.95" customHeight="1" thickBot="1" x14ac:dyDescent="0.3">
      <c r="A21" s="5" t="s">
        <v>56</v>
      </c>
      <c r="B21" s="8" t="s">
        <v>59</v>
      </c>
      <c r="C21" s="19">
        <v>17175</v>
      </c>
      <c r="D21" s="70">
        <v>1007.95</v>
      </c>
      <c r="E21" s="38">
        <f t="shared" si="4"/>
        <v>5.8687045123726349E-2</v>
      </c>
      <c r="F21" s="70">
        <v>1380.17</v>
      </c>
      <c r="G21" s="73">
        <f t="shared" si="2"/>
        <v>0.73030858517429009</v>
      </c>
      <c r="I21" s="140"/>
    </row>
    <row r="22" spans="1:9" ht="24.95" customHeight="1" thickBot="1" x14ac:dyDescent="0.3">
      <c r="A22" s="16" t="s">
        <v>21</v>
      </c>
      <c r="B22" s="7" t="s">
        <v>22</v>
      </c>
      <c r="C22" s="18">
        <v>14394</v>
      </c>
      <c r="D22" s="29">
        <v>8878.44</v>
      </c>
      <c r="E22" s="34">
        <f t="shared" ref="E22" si="5">D22/C22/100%</f>
        <v>0.61681533972488545</v>
      </c>
      <c r="F22" s="29">
        <v>8581.81</v>
      </c>
      <c r="G22" s="41">
        <f t="shared" si="2"/>
        <v>1.0345649693945684</v>
      </c>
      <c r="I22" s="140"/>
    </row>
    <row r="23" spans="1:9" ht="24.95" customHeight="1" thickBot="1" x14ac:dyDescent="0.3">
      <c r="A23" s="16" t="s">
        <v>76</v>
      </c>
      <c r="B23" s="7" t="s">
        <v>77</v>
      </c>
      <c r="C23" s="134"/>
      <c r="D23" s="29">
        <f>-8.85/1000</f>
        <v>-8.8500000000000002E-3</v>
      </c>
      <c r="E23" s="34"/>
      <c r="F23" s="29"/>
      <c r="G23" s="41"/>
      <c r="I23" s="140"/>
    </row>
    <row r="24" spans="1:9" ht="24.95" customHeight="1" thickBot="1" x14ac:dyDescent="0.3">
      <c r="A24" s="47"/>
      <c r="B24" s="52" t="s">
        <v>23</v>
      </c>
      <c r="C24" s="49">
        <f>SUM(C25,C26,C27,C28,C33)</f>
        <v>720309.67</v>
      </c>
      <c r="D24" s="49">
        <f>SUM(D25,D26,D27,D28,D33,D34)</f>
        <v>414296.58</v>
      </c>
      <c r="E24" s="50">
        <f t="shared" ref="E24:E32" si="6">D24/C24/100%</f>
        <v>0.57516453999569384</v>
      </c>
      <c r="F24" s="49">
        <f>SUM(F25,F26,F27,F28,F33,F34)</f>
        <v>350541.47899999999</v>
      </c>
      <c r="G24" s="51">
        <f t="shared" si="2"/>
        <v>1.1818760541031437</v>
      </c>
      <c r="I24" s="140"/>
    </row>
    <row r="25" spans="1:9" ht="24.95" customHeight="1" thickBot="1" x14ac:dyDescent="0.3">
      <c r="A25" s="16" t="s">
        <v>24</v>
      </c>
      <c r="B25" s="7" t="s">
        <v>25</v>
      </c>
      <c r="C25" s="18">
        <v>383507</v>
      </c>
      <c r="D25" s="29">
        <v>252738.23</v>
      </c>
      <c r="E25" s="34">
        <f t="shared" si="6"/>
        <v>0.65901855767952089</v>
      </c>
      <c r="F25" s="29">
        <v>203144.72</v>
      </c>
      <c r="G25" s="41">
        <f t="shared" si="2"/>
        <v>1.2441289638244106</v>
      </c>
      <c r="I25" s="140"/>
    </row>
    <row r="26" spans="1:9" ht="24.95" customHeight="1" thickBot="1" x14ac:dyDescent="0.3">
      <c r="A26" s="16" t="s">
        <v>26</v>
      </c>
      <c r="B26" s="7" t="s">
        <v>27</v>
      </c>
      <c r="C26" s="18">
        <v>261</v>
      </c>
      <c r="D26" s="29">
        <v>118.17</v>
      </c>
      <c r="E26" s="34">
        <f t="shared" si="6"/>
        <v>0.45275862068965517</v>
      </c>
      <c r="F26" s="29">
        <v>82.165000000000006</v>
      </c>
      <c r="G26" s="41">
        <f t="shared" si="2"/>
        <v>1.4382036146777823</v>
      </c>
      <c r="I26" s="140"/>
    </row>
    <row r="27" spans="1:9" ht="24.95" customHeight="1" thickBot="1" x14ac:dyDescent="0.3">
      <c r="A27" s="14" t="s">
        <v>28</v>
      </c>
      <c r="B27" s="15" t="s">
        <v>29</v>
      </c>
      <c r="C27" s="22">
        <v>32005</v>
      </c>
      <c r="D27" s="30">
        <v>10339.049999999999</v>
      </c>
      <c r="E27" s="40">
        <f t="shared" si="6"/>
        <v>0.32304483674425871</v>
      </c>
      <c r="F27" s="30">
        <v>24045.279999999999</v>
      </c>
      <c r="G27" s="45">
        <f t="shared" si="2"/>
        <v>0.42998251631921108</v>
      </c>
      <c r="I27" s="140"/>
    </row>
    <row r="28" spans="1:9" ht="24.95" customHeight="1" x14ac:dyDescent="0.25">
      <c r="A28" s="107" t="s">
        <v>30</v>
      </c>
      <c r="B28" s="108" t="s">
        <v>31</v>
      </c>
      <c r="C28" s="109">
        <f>SUM(C29:C32)</f>
        <v>272000</v>
      </c>
      <c r="D28" s="110">
        <f>D29+D30+D31+D32</f>
        <v>103977.52</v>
      </c>
      <c r="E28" s="91">
        <f t="shared" si="6"/>
        <v>0.38227029411764707</v>
      </c>
      <c r="F28" s="110">
        <f>F29+F30+F31+F32</f>
        <v>102153.644</v>
      </c>
      <c r="G28" s="111">
        <f t="shared" si="2"/>
        <v>1.0178542431633668</v>
      </c>
      <c r="I28" s="140"/>
    </row>
    <row r="29" spans="1:9" ht="24.95" customHeight="1" x14ac:dyDescent="0.25">
      <c r="A29" s="87" t="s">
        <v>64</v>
      </c>
      <c r="B29" s="114" t="s">
        <v>61</v>
      </c>
      <c r="C29" s="89"/>
      <c r="D29" s="90"/>
      <c r="E29" s="92"/>
      <c r="F29" s="104">
        <f>151</f>
        <v>151</v>
      </c>
      <c r="G29" s="115"/>
      <c r="I29" s="140"/>
    </row>
    <row r="30" spans="1:9" ht="66" customHeight="1" x14ac:dyDescent="0.25">
      <c r="A30" s="74" t="s">
        <v>60</v>
      </c>
      <c r="B30" s="75" t="s">
        <v>62</v>
      </c>
      <c r="C30" s="81">
        <v>126000</v>
      </c>
      <c r="D30" s="82">
        <v>2991.66</v>
      </c>
      <c r="E30" s="112">
        <f t="shared" si="6"/>
        <v>2.3743333333333332E-2</v>
      </c>
      <c r="F30" s="103">
        <v>50673.08</v>
      </c>
      <c r="G30" s="113">
        <f>D30/F30</f>
        <v>5.9038448028025922E-2</v>
      </c>
      <c r="I30" s="140"/>
    </row>
    <row r="31" spans="1:9" ht="48" customHeight="1" x14ac:dyDescent="0.25">
      <c r="A31" s="87" t="s">
        <v>69</v>
      </c>
      <c r="B31" s="88" t="s">
        <v>63</v>
      </c>
      <c r="C31" s="89">
        <v>3000</v>
      </c>
      <c r="D31" s="136">
        <v>12685.59</v>
      </c>
      <c r="E31" s="92">
        <f t="shared" si="6"/>
        <v>4.2285300000000001</v>
      </c>
      <c r="F31" s="104">
        <v>51329.563999999998</v>
      </c>
      <c r="G31" s="106">
        <f t="shared" si="2"/>
        <v>0.24714003025624764</v>
      </c>
      <c r="I31" s="140"/>
    </row>
    <row r="32" spans="1:9" ht="57.75" customHeight="1" thickBot="1" x14ac:dyDescent="0.3">
      <c r="A32" s="74" t="s">
        <v>70</v>
      </c>
      <c r="B32" s="84" t="s">
        <v>65</v>
      </c>
      <c r="C32" s="81">
        <v>143000</v>
      </c>
      <c r="D32" s="82">
        <v>88300.27</v>
      </c>
      <c r="E32" s="93">
        <f t="shared" si="6"/>
        <v>0.61748440559440565</v>
      </c>
      <c r="F32" s="103"/>
      <c r="G32" s="86"/>
      <c r="I32" s="140"/>
    </row>
    <row r="33" spans="1:9" ht="24.95" customHeight="1" thickBot="1" x14ac:dyDescent="0.3">
      <c r="A33" s="16" t="s">
        <v>32</v>
      </c>
      <c r="B33" s="7" t="s">
        <v>33</v>
      </c>
      <c r="C33" s="18">
        <f>32536670/1000</f>
        <v>32536.67</v>
      </c>
      <c r="D33" s="79">
        <v>29761.18</v>
      </c>
      <c r="E33" s="85">
        <f t="shared" ref="E33" si="7">D33/C33/100%</f>
        <v>0.9146965562241004</v>
      </c>
      <c r="F33" s="105">
        <v>21115.67</v>
      </c>
      <c r="G33" s="80">
        <f t="shared" si="2"/>
        <v>1.4094357413238605</v>
      </c>
      <c r="I33" s="140"/>
    </row>
    <row r="34" spans="1:9" ht="24.95" customHeight="1" thickBot="1" x14ac:dyDescent="0.3">
      <c r="A34" s="16" t="s">
        <v>79</v>
      </c>
      <c r="B34" s="7" t="s">
        <v>80</v>
      </c>
      <c r="C34" s="18"/>
      <c r="D34" s="29">
        <v>17362.43</v>
      </c>
      <c r="E34" s="135"/>
      <c r="F34" s="29"/>
      <c r="G34" s="41"/>
      <c r="I34" s="140"/>
    </row>
    <row r="35" spans="1:9" ht="24.95" customHeight="1" thickBot="1" x14ac:dyDescent="0.3">
      <c r="A35" s="58" t="s">
        <v>34</v>
      </c>
      <c r="B35" s="59" t="s">
        <v>35</v>
      </c>
      <c r="C35" s="60">
        <f>SUM(C37:C43)</f>
        <v>3220849.3813699996</v>
      </c>
      <c r="D35" s="61">
        <f>SUM(D37:D43)</f>
        <v>1820038.6680000001</v>
      </c>
      <c r="E35" s="62">
        <f t="shared" ref="E35:E38" si="8">D35/C35/100%</f>
        <v>0.56508034139300245</v>
      </c>
      <c r="F35" s="61">
        <f>SUM(F37:F43)</f>
        <v>1412589.1739999999</v>
      </c>
      <c r="G35" s="63">
        <f t="shared" si="2"/>
        <v>1.2884416088552015</v>
      </c>
      <c r="H35" s="2"/>
      <c r="I35" s="140"/>
    </row>
    <row r="36" spans="1:9" ht="24.95" customHeight="1" thickBot="1" x14ac:dyDescent="0.3">
      <c r="A36" s="16" t="s">
        <v>36</v>
      </c>
      <c r="B36" s="7" t="s">
        <v>37</v>
      </c>
      <c r="C36" s="23">
        <f>SUM(C37:C40)</f>
        <v>3223453.1494999998</v>
      </c>
      <c r="D36" s="29">
        <f>SUM(D37:D40)</f>
        <v>1822720.858</v>
      </c>
      <c r="E36" s="34">
        <f t="shared" si="8"/>
        <v>0.56545597949290127</v>
      </c>
      <c r="F36" s="29">
        <f>SUM(F37:F40)</f>
        <v>1416907.0839999998</v>
      </c>
      <c r="G36" s="41">
        <f t="shared" si="2"/>
        <v>1.2864081763599964</v>
      </c>
      <c r="I36" s="140"/>
    </row>
    <row r="37" spans="1:9" ht="24.95" customHeight="1" thickBot="1" x14ac:dyDescent="0.3">
      <c r="A37" s="99" t="s">
        <v>66</v>
      </c>
      <c r="B37" s="100" t="s">
        <v>67</v>
      </c>
      <c r="C37" s="101"/>
      <c r="D37" s="102"/>
      <c r="E37" s="36"/>
      <c r="F37" s="102"/>
      <c r="G37" s="71"/>
      <c r="I37" s="140"/>
    </row>
    <row r="38" spans="1:9" ht="24.95" customHeight="1" thickBot="1" x14ac:dyDescent="0.3">
      <c r="A38" s="9" t="s">
        <v>50</v>
      </c>
      <c r="B38" s="10" t="s">
        <v>38</v>
      </c>
      <c r="C38" s="97">
        <f>1436857769.5/1000</f>
        <v>1436857.7694999999</v>
      </c>
      <c r="D38" s="31">
        <v>620901.63399999996</v>
      </c>
      <c r="E38" s="98">
        <f t="shared" si="8"/>
        <v>0.43212463138648882</v>
      </c>
      <c r="F38" s="31">
        <v>310385.75</v>
      </c>
      <c r="G38" s="86">
        <f t="shared" si="2"/>
        <v>2.0004192653818675</v>
      </c>
      <c r="I38" s="140"/>
    </row>
    <row r="39" spans="1:9" ht="24.95" customHeight="1" thickBot="1" x14ac:dyDescent="0.3">
      <c r="A39" s="5" t="s">
        <v>51</v>
      </c>
      <c r="B39" s="8" t="s">
        <v>39</v>
      </c>
      <c r="C39" s="24">
        <f>1786595380/1000</f>
        <v>1786595.38</v>
      </c>
      <c r="D39" s="32">
        <v>1195851.824</v>
      </c>
      <c r="E39" s="94">
        <f>D39/C39/100%</f>
        <v>0.6693467571823678</v>
      </c>
      <c r="F39" s="32">
        <v>1101184.8999999999</v>
      </c>
      <c r="G39" s="83">
        <f t="shared" si="2"/>
        <v>1.0859682365786165</v>
      </c>
      <c r="I39" s="140"/>
    </row>
    <row r="40" spans="1:9" ht="24.95" customHeight="1" thickBot="1" x14ac:dyDescent="0.3">
      <c r="A40" s="16" t="s">
        <v>52</v>
      </c>
      <c r="B40" s="7" t="s">
        <v>53</v>
      </c>
      <c r="C40" s="137"/>
      <c r="D40" s="138">
        <v>5967.4</v>
      </c>
      <c r="E40" s="34"/>
      <c r="F40" s="138">
        <v>5336.4340000000002</v>
      </c>
      <c r="G40" s="80"/>
      <c r="I40" s="140"/>
    </row>
    <row r="41" spans="1:9" ht="24.95" customHeight="1" thickBot="1" x14ac:dyDescent="0.3">
      <c r="A41" s="11" t="s">
        <v>71</v>
      </c>
      <c r="B41" s="6" t="s">
        <v>72</v>
      </c>
      <c r="C41" s="95"/>
      <c r="D41" s="96"/>
      <c r="E41" s="36"/>
      <c r="F41" s="96"/>
      <c r="G41" s="71"/>
      <c r="I41" s="140"/>
    </row>
    <row r="42" spans="1:9" ht="39" customHeight="1" thickBot="1" x14ac:dyDescent="0.3">
      <c r="A42" s="11" t="s">
        <v>78</v>
      </c>
      <c r="B42" s="6" t="s">
        <v>41</v>
      </c>
      <c r="C42" s="95"/>
      <c r="D42" s="96"/>
      <c r="E42" s="36"/>
      <c r="F42" s="96"/>
      <c r="G42" s="71"/>
      <c r="I42" s="140"/>
    </row>
    <row r="43" spans="1:9" ht="36.75" thickBot="1" x14ac:dyDescent="0.3">
      <c r="A43" s="16" t="s">
        <v>40</v>
      </c>
      <c r="B43" s="7" t="s">
        <v>41</v>
      </c>
      <c r="C43" s="23">
        <f>-2603768.13/1000</f>
        <v>-2603.7681299999999</v>
      </c>
      <c r="D43" s="29">
        <v>-2682.19</v>
      </c>
      <c r="E43" s="34"/>
      <c r="F43" s="29">
        <v>-4317.91</v>
      </c>
      <c r="G43" s="80">
        <f>D43/F43</f>
        <v>0.62117783835235107</v>
      </c>
      <c r="I43" s="140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2023-05-03T07:02:42Z</cp:lastPrinted>
  <dcterms:created xsi:type="dcterms:W3CDTF">2017-12-11T14:03:53Z</dcterms:created>
  <dcterms:modified xsi:type="dcterms:W3CDTF">2023-09-11T08:31:51Z</dcterms:modified>
</cp:coreProperties>
</file>