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3 год\сентябрь\"/>
    </mc:Choice>
  </mc:AlternateContent>
  <xr:revisionPtr revIDLastSave="0" documentId="13_ncr:1_{4803AD3B-A996-4C98-9B91-51AAA47F71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3" l="1"/>
  <c r="D23" i="3"/>
  <c r="F35" i="3"/>
  <c r="G30" i="3"/>
  <c r="F7" i="3"/>
  <c r="D9" i="3" l="1"/>
  <c r="F36" i="3"/>
  <c r="F11" i="3"/>
  <c r="C28" i="3"/>
  <c r="D24" i="3"/>
  <c r="F19" i="3"/>
  <c r="F17" i="3" s="1"/>
  <c r="D19" i="3"/>
  <c r="D17" i="3" s="1"/>
  <c r="D11" i="3"/>
  <c r="F9" i="3"/>
  <c r="D7" i="3"/>
  <c r="F6" i="3" l="1"/>
  <c r="G14" i="3"/>
  <c r="E16" i="3"/>
  <c r="C12" i="3"/>
  <c r="C13" i="3"/>
  <c r="E13" i="3" s="1"/>
  <c r="F28" i="3"/>
  <c r="F24" i="3" s="1"/>
  <c r="F5" i="3" l="1"/>
  <c r="F4" i="3" s="1"/>
  <c r="D35" i="3"/>
  <c r="D36" i="3"/>
  <c r="D6" i="3"/>
  <c r="C43" i="3" l="1"/>
  <c r="C39" i="3"/>
  <c r="C38" i="3"/>
  <c r="C33" i="3"/>
  <c r="C11" i="3"/>
  <c r="E39" i="3" l="1"/>
  <c r="G43" i="3"/>
  <c r="G31" i="3" l="1"/>
  <c r="C35" i="3"/>
  <c r="C36" i="3"/>
  <c r="E31" i="3"/>
  <c r="E32" i="3" l="1"/>
  <c r="E30" i="3"/>
  <c r="C24" i="3"/>
  <c r="E21" i="3"/>
  <c r="E20" i="3"/>
  <c r="C19" i="3"/>
  <c r="C17" i="3" s="1"/>
  <c r="G38" i="3"/>
  <c r="G21" i="3"/>
  <c r="G20" i="3"/>
  <c r="G26" i="3"/>
  <c r="E28" i="3" l="1"/>
  <c r="C7" i="3"/>
  <c r="E38" i="3" l="1"/>
  <c r="E36" i="3" l="1"/>
  <c r="G36" i="3"/>
  <c r="G39" i="3"/>
  <c r="G33" i="3"/>
  <c r="G28" i="3"/>
  <c r="G27" i="3"/>
  <c r="G25" i="3"/>
  <c r="G22" i="3"/>
  <c r="G19" i="3"/>
  <c r="G18" i="3"/>
  <c r="G15" i="3"/>
  <c r="G13" i="3"/>
  <c r="G12" i="3"/>
  <c r="G10" i="3"/>
  <c r="G8" i="3"/>
  <c r="E8" i="3"/>
  <c r="E10" i="3"/>
  <c r="E35" i="3" l="1"/>
  <c r="G35" i="3"/>
  <c r="G9" i="3"/>
  <c r="E33" i="3"/>
  <c r="E27" i="3"/>
  <c r="E26" i="3"/>
  <c r="E25" i="3"/>
  <c r="E22" i="3"/>
  <c r="E19" i="3"/>
  <c r="E18" i="3"/>
  <c r="E15" i="3"/>
  <c r="E12" i="3"/>
  <c r="C9" i="3"/>
  <c r="C6" i="3" s="1"/>
  <c r="D5" i="3" l="1"/>
  <c r="G17" i="3"/>
  <c r="E9" i="3"/>
  <c r="G7" i="3"/>
  <c r="G24" i="3"/>
  <c r="G11" i="3"/>
  <c r="E24" i="3"/>
  <c r="E7" i="3"/>
  <c r="E11" i="3"/>
  <c r="E17" i="3"/>
  <c r="D4" i="3" l="1"/>
  <c r="C5" i="3"/>
  <c r="C4" i="3" s="1"/>
  <c r="G6" i="3"/>
  <c r="E6" i="3"/>
  <c r="G4" i="3" l="1"/>
  <c r="G5" i="3"/>
  <c r="E5" i="3"/>
  <c r="E4" i="3" l="1"/>
</calcChain>
</file>

<file path=xl/sharedStrings.xml><?xml version="1.0" encoding="utf-8"?>
<sst xmlns="http://schemas.openxmlformats.org/spreadsheetml/2006/main" count="85" uniqueCount="84">
  <si>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</si>
  <si>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</si>
  <si>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</si>
  <si>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</si>
  <si>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</si>
  <si>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</si>
  <si>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</si>
  <si>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</si>
  <si>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</si>
  <si>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</si>
  <si>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</si>
  <si>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</si>
  <si>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</si>
  <si>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</si>
  <si>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</si>
  <si>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</si>
  <si>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</si>
  <si>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</si>
  <si>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</si>
  <si>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</si>
  <si>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</si>
  <si>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</si>
  <si>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</si>
  <si>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</si>
  <si>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</si>
  <si>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</si>
  <si>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</si>
  <si>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</si>
  <si>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</si>
  <si>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</si>
  <si>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</si>
  <si>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</si>
  <si>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</si>
  <si>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</si>
  <si>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</si>
  <si>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</si>
  <si>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</si>
  <si>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</si>
  <si>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</si>
  <si>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</si>
  <si>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</si>
  <si>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</si>
  <si>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</si>
  <si>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</si>
  <si>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</si>
  <si>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</si>
  <si>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</si>
  <si>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</si>
  <si>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</si>
  <si>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</si>
  <si>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</si>
  <si>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</si>
  <si>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</si>
  <si>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</si>
  <si>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</si>
  <si>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</si>
  <si>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</si>
  <si>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</si>
  <si>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</si>
  <si>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</si>
  <si>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</si>
  <si>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</si>
  <si>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</si>
  <si>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</si>
  <si>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</si>
  <si>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</si>
  <si>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</si>
  <si>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</si>
  <si>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</si>
  <si>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</si>
  <si>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</si>
  <si>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</si>
  <si>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</si>
  <si>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2023 год</t>
    </r>
    <r>
      <rPr>
        <b/>
        <sz val="9"/>
        <color rgb="FF000000"/>
        <rFont val="Calibri"/>
        <family val="2"/>
        <charset val="204"/>
      </rPr>
      <t>, 
тыс. руб.</t>
    </r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</si>
  <si>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</si>
  <si>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</si>
  <si>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1 09 07000 00 0000 110</t>
  </si>
  <si>
    <t>Прочие налоги и сборы (по отмененным местным налогам и сборам)</t>
  </si>
  <si>
    <t>2 08 00000 00 0000 150</t>
  </si>
  <si>
    <t>1 17 05 000 00 0000 180</t>
  </si>
  <si>
    <t>Прочие неналоговые доходы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</si>
  <si>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01.10.2022 </t>
    </r>
    <r>
      <rPr>
        <b/>
        <sz val="9"/>
        <color rgb="FF000000"/>
        <rFont val="Calibri"/>
        <family val="2"/>
        <charset val="204"/>
      </rPr>
      <t>тыс. руб.</t>
    </r>
  </si>
  <si>
    <t>Cведения об исполнении бюджета городского округа Реутов по доходам в разрезе видов доходов  в сравнении с запланированными значениями на соответствующий период и в сравнении с соответствующим периодом прошлого года (по состоянию на 01.10.2023)</t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</si>
  <si>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01.10.2023</t>
    </r>
    <r>
      <rPr>
        <sz val="9"/>
        <rFont val="Calibri"/>
        <family val="2"/>
        <charset val="204"/>
      </rPr>
      <t xml:space="preserve">
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</si>
</sst>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_ ;[Red]\-#,##0.00\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i/>
      <sz val="9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6" fillId="0" borderId="20" xfId="0" applyNumberFormat="1" applyFont="1" applyBorder="1" applyAlignment="1">
      <alignment horizontal="right" vertical="center"/>
    </xf>
    <xf numFmtId="4" fontId="6" fillId="0" borderId="21" xfId="0" applyNumberFormat="1" applyFont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4" fontId="4" fillId="2" borderId="20" xfId="0" applyNumberFormat="1" applyFont="1" applyFill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 wrapText="1"/>
    </xf>
    <xf numFmtId="164" fontId="9" fillId="2" borderId="23" xfId="0" applyNumberFormat="1" applyFont="1" applyFill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164" fontId="8" fillId="2" borderId="26" xfId="0" applyNumberFormat="1" applyFont="1" applyFill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8" fillId="2" borderId="1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" fontId="4" fillId="3" borderId="9" xfId="0" applyNumberFormat="1" applyFont="1" applyFill="1" applyBorder="1" applyAlignment="1">
      <alignment horizontal="righ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64" fontId="9" fillId="3" borderId="23" xfId="0" applyNumberFormat="1" applyFont="1" applyFill="1" applyBorder="1" applyAlignment="1">
      <alignment horizontal="center" vertical="center"/>
    </xf>
    <xf numFmtId="164" fontId="8" fillId="3" borderId="2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4" fontId="4" fillId="4" borderId="20" xfId="0" applyNumberFormat="1" applyFont="1" applyFill="1" applyBorder="1" applyAlignment="1">
      <alignment horizontal="right" vertical="center" wrapText="1"/>
    </xf>
    <xf numFmtId="164" fontId="9" fillId="4" borderId="0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4" fontId="4" fillId="4" borderId="9" xfId="0" applyNumberFormat="1" applyFont="1" applyFill="1" applyBorder="1" applyAlignment="1">
      <alignment horizontal="right" vertical="center"/>
    </xf>
    <xf numFmtId="4" fontId="4" fillId="4" borderId="2" xfId="0" applyNumberFormat="1" applyFont="1" applyFill="1" applyBorder="1" applyAlignment="1">
      <alignment horizontal="right" vertical="center"/>
    </xf>
    <xf numFmtId="164" fontId="9" fillId="4" borderId="23" xfId="0" applyNumberFormat="1" applyFont="1" applyFill="1" applyBorder="1" applyAlignment="1">
      <alignment horizontal="center" vertical="center"/>
    </xf>
    <xf numFmtId="164" fontId="8" fillId="4" borderId="26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4" fontId="4" fillId="5" borderId="9" xfId="0" applyNumberFormat="1" applyFont="1" applyFill="1" applyBorder="1" applyAlignment="1">
      <alignment horizontal="right" vertical="center" wrapText="1"/>
    </xf>
    <xf numFmtId="4" fontId="4" fillId="5" borderId="2" xfId="0" applyNumberFormat="1" applyFont="1" applyFill="1" applyBorder="1" applyAlignment="1">
      <alignment horizontal="right" vertical="center" wrapText="1"/>
    </xf>
    <xf numFmtId="164" fontId="9" fillId="5" borderId="23" xfId="0" applyNumberFormat="1" applyFont="1" applyFill="1" applyBorder="1" applyAlignment="1">
      <alignment horizontal="center" vertical="center"/>
    </xf>
    <xf numFmtId="164" fontId="8" fillId="5" borderId="26" xfId="0" applyNumberFormat="1" applyFont="1" applyFill="1" applyBorder="1" applyAlignment="1">
      <alignment horizontal="center" vertical="center"/>
    </xf>
    <xf numFmtId="4" fontId="6" fillId="0" borderId="19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right" vertical="center" wrapText="1"/>
    </xf>
    <xf numFmtId="164" fontId="8" fillId="2" borderId="13" xfId="0" applyNumberFormat="1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6" borderId="7" xfId="0" applyNumberFormat="1" applyFont="1" applyFill="1" applyBorder="1" applyAlignment="1">
      <alignment vertical="center" wrapText="1"/>
    </xf>
    <xf numFmtId="4" fontId="6" fillId="0" borderId="17" xfId="0" applyNumberFormat="1" applyFont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 wrapText="1"/>
    </xf>
    <xf numFmtId="164" fontId="8" fillId="2" borderId="14" xfId="0" applyNumberFormat="1" applyFont="1" applyFill="1" applyBorder="1" applyAlignment="1">
      <alignment horizontal="center" vertical="center"/>
    </xf>
    <xf numFmtId="4" fontId="4" fillId="2" borderId="27" xfId="0" applyNumberFormat="1" applyFont="1" applyFill="1" applyBorder="1" applyAlignment="1">
      <alignment horizontal="right" vertical="center"/>
    </xf>
    <xf numFmtId="164" fontId="8" fillId="2" borderId="2" xfId="0" applyNumberFormat="1" applyFont="1" applyFill="1" applyBorder="1" applyAlignment="1">
      <alignment horizontal="center" vertical="center"/>
    </xf>
    <xf numFmtId="4" fontId="6" fillId="6" borderId="7" xfId="0" applyNumberFormat="1" applyFont="1" applyFill="1" applyBorder="1" applyAlignment="1">
      <alignment horizontal="right" vertical="center" wrapText="1"/>
    </xf>
    <xf numFmtId="4" fontId="6" fillId="6" borderId="11" xfId="0" applyNumberFormat="1" applyFont="1" applyFill="1" applyBorder="1" applyAlignment="1">
      <alignment horizontal="right" vertical="center"/>
    </xf>
    <xf numFmtId="164" fontId="8" fillId="0" borderId="17" xfId="0" applyNumberFormat="1" applyFont="1" applyBorder="1" applyAlignment="1">
      <alignment horizontal="center" vertical="center"/>
    </xf>
    <xf numFmtId="0" fontId="2" fillId="6" borderId="7" xfId="0" applyFont="1" applyFill="1" applyBorder="1" applyAlignment="1">
      <alignment vertical="center" wrapText="1"/>
    </xf>
    <xf numFmtId="164" fontId="9" fillId="2" borderId="28" xfId="0" applyNumberFormat="1" applyFont="1" applyFill="1" applyBorder="1" applyAlignment="1">
      <alignment horizontal="center" vertical="center"/>
    </xf>
    <xf numFmtId="164" fontId="8" fillId="0" borderId="28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horizontal="right" vertical="center" wrapText="1"/>
    </xf>
    <xf numFmtId="4" fontId="6" fillId="6" borderId="12" xfId="0" applyNumberFormat="1" applyFont="1" applyFill="1" applyBorder="1" applyAlignment="1">
      <alignment horizontal="right" vertical="center"/>
    </xf>
    <xf numFmtId="164" fontId="9" fillId="2" borderId="17" xfId="0" applyNumberFormat="1" applyFont="1" applyFill="1" applyBorder="1" applyAlignment="1">
      <alignment horizontal="center" vertical="center"/>
    </xf>
    <xf numFmtId="164" fontId="9" fillId="2" borderId="21" xfId="0" applyNumberFormat="1" applyFont="1" applyFill="1" applyBorder="1" applyAlignment="1">
      <alignment horizontal="center" vertical="center"/>
    </xf>
    <xf numFmtId="164" fontId="9" fillId="2" borderId="29" xfId="0" applyNumberFormat="1" applyFont="1" applyFill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/>
    </xf>
    <xf numFmtId="164" fontId="9" fillId="0" borderId="24" xfId="0" applyNumberFormat="1" applyFont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vertical="center" wrapText="1"/>
    </xf>
    <xf numFmtId="4" fontId="4" fillId="6" borderId="9" xfId="0" applyNumberFormat="1" applyFont="1" applyFill="1" applyBorder="1" applyAlignment="1">
      <alignment horizontal="right" vertical="center"/>
    </xf>
    <xf numFmtId="4" fontId="4" fillId="6" borderId="2" xfId="0" applyNumberFormat="1" applyFont="1" applyFill="1" applyBorder="1" applyAlignment="1">
      <alignment horizontal="right" vertical="center"/>
    </xf>
    <xf numFmtId="4" fontId="6" fillId="6" borderId="0" xfId="0" applyNumberFormat="1" applyFont="1" applyFill="1" applyBorder="1" applyAlignment="1">
      <alignment horizontal="right" vertical="center"/>
    </xf>
    <xf numFmtId="4" fontId="6" fillId="6" borderId="25" xfId="0" applyNumberFormat="1" applyFont="1" applyFill="1" applyBorder="1" applyAlignment="1">
      <alignment horizontal="right" vertical="center"/>
    </xf>
    <xf numFmtId="4" fontId="4" fillId="2" borderId="23" xfId="0" applyNumberFormat="1" applyFont="1" applyFill="1" applyBorder="1" applyAlignment="1">
      <alignment horizontal="right" vertical="center"/>
    </xf>
    <xf numFmtId="164" fontId="8" fillId="0" borderId="21" xfId="0" applyNumberFormat="1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2" borderId="30" xfId="0" applyNumberFormat="1" applyFont="1" applyFill="1" applyBorder="1" applyAlignment="1">
      <alignment horizontal="right" vertical="center" wrapText="1"/>
    </xf>
    <xf numFmtId="164" fontId="8" fillId="2" borderId="17" xfId="0" applyNumberFormat="1" applyFont="1" applyFill="1" applyBorder="1" applyAlignment="1">
      <alignment horizontal="center" vertical="center"/>
    </xf>
    <xf numFmtId="164" fontId="9" fillId="2" borderId="20" xfId="0" applyNumberFormat="1" applyFont="1" applyFill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164" fontId="8" fillId="0" borderId="33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right" vertical="center"/>
    </xf>
    <xf numFmtId="164" fontId="7" fillId="0" borderId="36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4" fontId="4" fillId="2" borderId="26" xfId="0" applyNumberFormat="1" applyFont="1" applyFill="1" applyBorder="1" applyAlignment="1">
      <alignment horizontal="right" vertical="center" wrapText="1"/>
    </xf>
    <xf numFmtId="4" fontId="6" fillId="0" borderId="37" xfId="0" applyNumberFormat="1" applyFont="1" applyBorder="1" applyAlignment="1">
      <alignment horizontal="right" vertical="center"/>
    </xf>
    <xf numFmtId="4" fontId="6" fillId="0" borderId="38" xfId="0" applyNumberFormat="1" applyFont="1" applyBorder="1" applyAlignment="1">
      <alignment horizontal="right" vertical="center"/>
    </xf>
    <xf numFmtId="4" fontId="6" fillId="0" borderId="39" xfId="0" applyNumberFormat="1" applyFont="1" applyBorder="1" applyAlignment="1">
      <alignment horizontal="right" vertical="center"/>
    </xf>
    <xf numFmtId="4" fontId="4" fillId="2" borderId="40" xfId="0" applyNumberFormat="1" applyFont="1" applyFill="1" applyBorder="1" applyAlignment="1">
      <alignment horizontal="right" vertical="center" wrapText="1"/>
    </xf>
    <xf numFmtId="4" fontId="6" fillId="0" borderId="34" xfId="0" applyNumberFormat="1" applyFont="1" applyFill="1" applyBorder="1" applyAlignment="1">
      <alignment horizontal="right" vertical="center" wrapText="1"/>
    </xf>
    <xf numFmtId="4" fontId="6" fillId="0" borderId="41" xfId="0" applyNumberFormat="1" applyFont="1" applyBorder="1" applyAlignment="1">
      <alignment horizontal="right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4" fontId="6" fillId="0" borderId="43" xfId="0" applyNumberFormat="1" applyFont="1" applyBorder="1" applyAlignment="1">
      <alignment horizontal="right" vertical="center" wrapText="1"/>
    </xf>
    <xf numFmtId="4" fontId="6" fillId="0" borderId="44" xfId="0" applyNumberFormat="1" applyFont="1" applyBorder="1" applyAlignment="1">
      <alignment horizontal="right" vertical="center" wrapText="1"/>
    </xf>
    <xf numFmtId="0" fontId="3" fillId="0" borderId="17" xfId="0" applyFont="1" applyFill="1" applyBorder="1" applyAlignment="1">
      <alignment horizontal="center" vertical="center" wrapText="1"/>
    </xf>
    <xf numFmtId="4" fontId="4" fillId="2" borderId="23" xfId="0" applyNumberFormat="1" applyFont="1" applyFill="1" applyBorder="1" applyAlignment="1">
      <alignment horizontal="right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right" vertical="center"/>
    </xf>
    <xf numFmtId="4" fontId="6" fillId="2" borderId="9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center" vertical="center" wrapText="1"/>
    </xf>
    <xf numFmtId="4" fontId="0" fillId="0" borderId="0" xfId="0" applyNumberFormat="1"/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zoomScaleNormal="100" workbookViewId="0">
      <selection sqref="A1:G2"/>
    </sheetView>
  </sheetViews>
  <sheetFormatPr defaultRowHeight="15" x14ac:dyDescent="0.25"/>
  <cols>
    <col min="1" max="1" width="20.5703125" customWidth="1"/>
    <col min="2" max="2" width="51.7109375" customWidth="1"/>
    <col min="3" max="3" width="15.28515625" customWidth="1"/>
    <col min="4" max="4" width="13.7109375" customWidth="1"/>
    <col min="5" max="5" width="11.28515625" customWidth="1"/>
    <col min="6" max="6" width="14.7109375" customWidth="1"/>
    <col min="7" max="7" width="11.28515625" customWidth="1"/>
    <col min="8" max="8" width="14.85546875" customWidth="1"/>
    <col min="9" max="9" width="15.7109375" customWidth="1"/>
    <col min="12" max="12" width="11.42578125" bestFit="1" customWidth="1"/>
  </cols>
  <sheetData>
    <row r="1" spans="1:12" ht="32.25" customHeight="1" x14ac:dyDescent="0.25">
      <c r="A1" s="141" t="s">
        <v>82</v>
      </c>
      <c r="B1" s="141"/>
      <c r="C1" s="141"/>
      <c r="D1" s="141"/>
      <c r="E1" s="141"/>
      <c r="F1" s="141"/>
      <c r="G1" s="141"/>
    </row>
    <row r="2" spans="1:12" ht="15.75" thickBot="1" x14ac:dyDescent="0.3">
      <c r="A2" s="141"/>
      <c r="B2" s="141"/>
      <c r="C2" s="141"/>
      <c r="D2" s="141"/>
      <c r="E2" s="141"/>
      <c r="F2" s="141"/>
      <c r="G2" s="141"/>
    </row>
    <row r="3" spans="1:12" ht="86.25" customHeight="1" thickBot="1" x14ac:dyDescent="0.3">
      <c r="A3" s="4" t="s">
        <v>0</v>
      </c>
      <c r="B3" s="4" t="s">
        <v>1</v>
      </c>
      <c r="C3" s="17" t="s">
        <v>73</v>
      </c>
      <c r="D3" s="139" t="s">
        <v>83</v>
      </c>
      <c r="E3" s="33" t="s">
        <v>68</v>
      </c>
      <c r="F3" s="133" t="s">
        <v>81</v>
      </c>
      <c r="G3" s="25" t="s">
        <v>2</v>
      </c>
    </row>
    <row r="4" spans="1:12" ht="24.95" customHeight="1" thickBot="1" x14ac:dyDescent="0.3">
      <c r="A4" s="64"/>
      <c r="B4" s="65" t="s">
        <v>3</v>
      </c>
      <c r="C4" s="66">
        <f>SUM(C5,C35)</f>
        <v>5836277.2913699998</v>
      </c>
      <c r="D4" s="67">
        <f>SUM(D5,D35)</f>
        <v>3669848.4111500001</v>
      </c>
      <c r="E4" s="68">
        <f t="shared" ref="E4" si="0">D4/C4/100%</f>
        <v>0.62879952886689261</v>
      </c>
      <c r="F4" s="67">
        <f>SUM(F5,F35)</f>
        <v>3165442.52</v>
      </c>
      <c r="G4" s="69">
        <f>D4/F4</f>
        <v>1.1593476703377321</v>
      </c>
      <c r="H4" s="3"/>
      <c r="I4" s="140"/>
      <c r="J4" s="140"/>
    </row>
    <row r="5" spans="1:12" ht="24.95" customHeight="1" thickBot="1" x14ac:dyDescent="0.3">
      <c r="A5" s="53" t="s">
        <v>4</v>
      </c>
      <c r="B5" s="54" t="s">
        <v>5</v>
      </c>
      <c r="C5" s="55">
        <f>SUM(C6,C24)</f>
        <v>2615427.91</v>
      </c>
      <c r="D5" s="55">
        <f>SUM(D6,D24)</f>
        <v>1607236.7111499999</v>
      </c>
      <c r="E5" s="56">
        <f t="shared" ref="E5" si="1">D5/C5/100%</f>
        <v>0.61452151099435193</v>
      </c>
      <c r="F5" s="55">
        <f>SUM(F6,F24)</f>
        <v>1442396.0499999998</v>
      </c>
      <c r="G5" s="57">
        <f t="shared" ref="G5:G39" si="2">D5/F5</f>
        <v>1.1142825239642054</v>
      </c>
      <c r="H5" s="2"/>
      <c r="I5" s="140"/>
    </row>
    <row r="6" spans="1:12" ht="24.95" customHeight="1" thickBot="1" x14ac:dyDescent="0.3">
      <c r="A6" s="46"/>
      <c r="B6" s="52" t="s">
        <v>6</v>
      </c>
      <c r="C6" s="48">
        <f>SUM(C7,C9,C11,C17,C22:C22)</f>
        <v>1895118.24</v>
      </c>
      <c r="D6" s="49">
        <f>SUM(D7,D9,D11,D17,D22,D23)</f>
        <v>1145923.1411499998</v>
      </c>
      <c r="E6" s="50">
        <f t="shared" ref="E6:E10" si="3">D6/C6/100%</f>
        <v>0.60467105268851185</v>
      </c>
      <c r="F6" s="49">
        <f>SUM(F7,F9,F11,F17,F22,F23)</f>
        <v>1025488.97</v>
      </c>
      <c r="G6" s="51">
        <f t="shared" si="2"/>
        <v>1.1174407279582927</v>
      </c>
      <c r="I6" s="140"/>
      <c r="L6" s="140"/>
    </row>
    <row r="7" spans="1:12" ht="24.95" customHeight="1" thickBot="1" x14ac:dyDescent="0.3">
      <c r="A7" s="16" t="s">
        <v>7</v>
      </c>
      <c r="B7" s="7" t="s">
        <v>8</v>
      </c>
      <c r="C7" s="18">
        <f>SUM(C8)</f>
        <v>707873</v>
      </c>
      <c r="D7" s="26">
        <f>SUM(D8)</f>
        <v>459949.41</v>
      </c>
      <c r="E7" s="34">
        <f t="shared" si="3"/>
        <v>0.64976261278506164</v>
      </c>
      <c r="F7" s="26">
        <f>SUM(F8)</f>
        <v>380851.65</v>
      </c>
      <c r="G7" s="41">
        <f t="shared" si="2"/>
        <v>1.2076865362142974</v>
      </c>
      <c r="I7" s="140"/>
    </row>
    <row r="8" spans="1:12" ht="24.95" customHeight="1" thickBot="1" x14ac:dyDescent="0.3">
      <c r="A8" s="12" t="s">
        <v>9</v>
      </c>
      <c r="B8" s="13" t="s">
        <v>10</v>
      </c>
      <c r="C8" s="20">
        <v>707873</v>
      </c>
      <c r="D8" s="27">
        <v>459949.41</v>
      </c>
      <c r="E8" s="37">
        <f t="shared" si="3"/>
        <v>0.64976261278506164</v>
      </c>
      <c r="F8" s="27">
        <v>380851.65</v>
      </c>
      <c r="G8" s="42">
        <f t="shared" si="2"/>
        <v>1.2076865362142974</v>
      </c>
      <c r="I8" s="140"/>
    </row>
    <row r="9" spans="1:12" ht="24.95" customHeight="1" thickBot="1" x14ac:dyDescent="0.3">
      <c r="A9" s="16" t="s">
        <v>11</v>
      </c>
      <c r="B9" s="7" t="s">
        <v>12</v>
      </c>
      <c r="C9" s="18">
        <f>SUM(C10)</f>
        <v>3976</v>
      </c>
      <c r="D9" s="26">
        <f>SUM(D10)</f>
        <v>2950.23</v>
      </c>
      <c r="E9" s="34">
        <f t="shared" si="3"/>
        <v>0.74200955734406437</v>
      </c>
      <c r="F9" s="26">
        <f>SUM(F10)</f>
        <v>3074.89</v>
      </c>
      <c r="G9" s="41">
        <f t="shared" si="2"/>
        <v>0.95945871234418145</v>
      </c>
      <c r="I9" s="140"/>
    </row>
    <row r="10" spans="1:12" ht="24.95" customHeight="1" thickBot="1" x14ac:dyDescent="0.3">
      <c r="A10" s="12" t="s">
        <v>13</v>
      </c>
      <c r="B10" s="13" t="s">
        <v>14</v>
      </c>
      <c r="C10" s="20">
        <v>3976</v>
      </c>
      <c r="D10" s="72">
        <v>2950.23</v>
      </c>
      <c r="E10" s="37">
        <f t="shared" si="3"/>
        <v>0.74200955734406437</v>
      </c>
      <c r="F10" s="72">
        <v>3074.89</v>
      </c>
      <c r="G10" s="42">
        <f t="shared" si="2"/>
        <v>0.95945871234418145</v>
      </c>
      <c r="I10" s="140"/>
    </row>
    <row r="11" spans="1:12" ht="24.95" customHeight="1" thickBot="1" x14ac:dyDescent="0.3">
      <c r="A11" s="16" t="s">
        <v>15</v>
      </c>
      <c r="B11" s="118" t="s">
        <v>16</v>
      </c>
      <c r="C11" s="127">
        <f>SUM(C12:C16)</f>
        <v>818443.24</v>
      </c>
      <c r="D11" s="123">
        <f>SUM(D12:D16)</f>
        <v>514390.71999999991</v>
      </c>
      <c r="E11" s="34">
        <f t="shared" ref="E11:E21" si="4">D11/C11/100%</f>
        <v>0.6284989536965323</v>
      </c>
      <c r="F11" s="26">
        <f>SUM(F12:F16)</f>
        <v>471445.86</v>
      </c>
      <c r="G11" s="41">
        <f t="shared" si="2"/>
        <v>1.0910918169903963</v>
      </c>
      <c r="I11" s="140"/>
    </row>
    <row r="12" spans="1:12" ht="24.95" customHeight="1" x14ac:dyDescent="0.25">
      <c r="A12" s="9" t="s">
        <v>17</v>
      </c>
      <c r="B12" s="119" t="s">
        <v>18</v>
      </c>
      <c r="C12" s="128">
        <f>763510830/1000</f>
        <v>763510.83</v>
      </c>
      <c r="D12" s="116">
        <v>492658.47</v>
      </c>
      <c r="E12" s="38">
        <f t="shared" si="4"/>
        <v>0.64525406928412532</v>
      </c>
      <c r="F12" s="31">
        <v>438005.64</v>
      </c>
      <c r="G12" s="43">
        <f t="shared" si="2"/>
        <v>1.1247765439732693</v>
      </c>
      <c r="I12" s="140"/>
    </row>
    <row r="13" spans="1:12" ht="24.95" customHeight="1" x14ac:dyDescent="0.25">
      <c r="A13" s="1" t="s">
        <v>49</v>
      </c>
      <c r="B13" s="120" t="s">
        <v>46</v>
      </c>
      <c r="C13" s="129">
        <f>-2081200/1000</f>
        <v>-2081.1999999999998</v>
      </c>
      <c r="D13" s="124">
        <v>-682.4</v>
      </c>
      <c r="E13" s="38">
        <f t="shared" si="4"/>
        <v>0.32788775706323275</v>
      </c>
      <c r="F13" s="28">
        <v>-50.26</v>
      </c>
      <c r="G13" s="44">
        <f t="shared" si="2"/>
        <v>13.577397532829288</v>
      </c>
      <c r="I13" s="140"/>
    </row>
    <row r="14" spans="1:12" ht="24.95" customHeight="1" x14ac:dyDescent="0.25">
      <c r="A14" s="5" t="s">
        <v>54</v>
      </c>
      <c r="B14" s="121" t="s">
        <v>55</v>
      </c>
      <c r="C14" s="130"/>
      <c r="D14" s="125">
        <v>28.79</v>
      </c>
      <c r="E14" s="35"/>
      <c r="F14" s="32">
        <v>21.75</v>
      </c>
      <c r="G14" s="43">
        <f t="shared" si="2"/>
        <v>1.3236781609195403</v>
      </c>
      <c r="I14" s="140"/>
    </row>
    <row r="15" spans="1:12" ht="24.95" customHeight="1" x14ac:dyDescent="0.25">
      <c r="A15" s="5" t="s">
        <v>47</v>
      </c>
      <c r="B15" s="120" t="s">
        <v>48</v>
      </c>
      <c r="C15" s="131">
        <v>56410.01</v>
      </c>
      <c r="D15" s="124">
        <v>21769.38</v>
      </c>
      <c r="E15" s="39">
        <f t="shared" si="4"/>
        <v>0.38591342210363017</v>
      </c>
      <c r="F15" s="28">
        <v>33468.730000000003</v>
      </c>
      <c r="G15" s="44">
        <f t="shared" si="2"/>
        <v>0.6504393802812356</v>
      </c>
      <c r="I15" s="140"/>
    </row>
    <row r="16" spans="1:12" ht="39" customHeight="1" thickBot="1" x14ac:dyDescent="0.3">
      <c r="A16" s="5" t="s">
        <v>74</v>
      </c>
      <c r="B16" s="122" t="s">
        <v>75</v>
      </c>
      <c r="C16" s="132">
        <v>603.6</v>
      </c>
      <c r="D16" s="126">
        <v>616.48</v>
      </c>
      <c r="E16" s="38">
        <f t="shared" si="4"/>
        <v>1.0213386348575215</v>
      </c>
      <c r="F16" s="27"/>
      <c r="G16" s="117"/>
      <c r="I16" s="140"/>
    </row>
    <row r="17" spans="1:9" ht="24.95" customHeight="1" thickBot="1" x14ac:dyDescent="0.3">
      <c r="A17" s="16" t="s">
        <v>19</v>
      </c>
      <c r="B17" s="7" t="s">
        <v>20</v>
      </c>
      <c r="C17" s="18">
        <f>SUM(C18:C19)</f>
        <v>350432</v>
      </c>
      <c r="D17" s="26">
        <f>SUM(D18:D19)</f>
        <v>158493.56</v>
      </c>
      <c r="E17" s="34">
        <f t="shared" si="4"/>
        <v>0.45228049949776278</v>
      </c>
      <c r="F17" s="26">
        <f>SUM(F18:F19)</f>
        <v>160584.38</v>
      </c>
      <c r="G17" s="41">
        <f t="shared" si="2"/>
        <v>0.98697992918115696</v>
      </c>
      <c r="I17" s="140"/>
    </row>
    <row r="18" spans="1:9" ht="24.95" customHeight="1" thickBot="1" x14ac:dyDescent="0.3">
      <c r="A18" s="12" t="s">
        <v>43</v>
      </c>
      <c r="B18" s="13" t="s">
        <v>42</v>
      </c>
      <c r="C18" s="20">
        <v>171004</v>
      </c>
      <c r="D18" s="76">
        <v>39126.720000000001</v>
      </c>
      <c r="E18" s="37">
        <f t="shared" si="4"/>
        <v>0.2288058758859442</v>
      </c>
      <c r="F18" s="76">
        <v>38473.879999999997</v>
      </c>
      <c r="G18" s="42">
        <f t="shared" si="2"/>
        <v>1.0169683951813544</v>
      </c>
      <c r="I18" s="140"/>
    </row>
    <row r="19" spans="1:9" ht="24.95" customHeight="1" thickBot="1" x14ac:dyDescent="0.3">
      <c r="A19" s="16" t="s">
        <v>45</v>
      </c>
      <c r="B19" s="7" t="s">
        <v>44</v>
      </c>
      <c r="C19" s="18">
        <f>SUM(C20:C21)</f>
        <v>179428</v>
      </c>
      <c r="D19" s="26">
        <f>SUM(D20:D21)</f>
        <v>119366.84000000001</v>
      </c>
      <c r="E19" s="34">
        <f t="shared" si="4"/>
        <v>0.66526316962792886</v>
      </c>
      <c r="F19" s="26">
        <f>SUM(F20:F21)</f>
        <v>122110.5</v>
      </c>
      <c r="G19" s="41">
        <f t="shared" si="2"/>
        <v>0.97753133432423922</v>
      </c>
      <c r="I19" s="140"/>
    </row>
    <row r="20" spans="1:9" ht="24.95" customHeight="1" x14ac:dyDescent="0.25">
      <c r="A20" s="9" t="s">
        <v>57</v>
      </c>
      <c r="B20" s="10" t="s">
        <v>58</v>
      </c>
      <c r="C20" s="21">
        <v>162253</v>
      </c>
      <c r="D20" s="77">
        <v>118320.52</v>
      </c>
      <c r="E20" s="38">
        <f t="shared" si="4"/>
        <v>0.72923471368788251</v>
      </c>
      <c r="F20" s="77">
        <v>120601.92</v>
      </c>
      <c r="G20" s="78">
        <f t="shared" si="2"/>
        <v>0.98108321990230341</v>
      </c>
      <c r="I20" s="140"/>
    </row>
    <row r="21" spans="1:9" ht="24.95" customHeight="1" thickBot="1" x14ac:dyDescent="0.3">
      <c r="A21" s="5" t="s">
        <v>56</v>
      </c>
      <c r="B21" s="8" t="s">
        <v>59</v>
      </c>
      <c r="C21" s="19">
        <v>17175</v>
      </c>
      <c r="D21" s="70">
        <v>1046.32</v>
      </c>
      <c r="E21" s="38">
        <f t="shared" si="4"/>
        <v>6.0921106259097524E-2</v>
      </c>
      <c r="F21" s="70">
        <v>1508.58</v>
      </c>
      <c r="G21" s="73">
        <f t="shared" si="2"/>
        <v>0.69357939254133028</v>
      </c>
      <c r="I21" s="140"/>
    </row>
    <row r="22" spans="1:9" ht="24.95" customHeight="1" thickBot="1" x14ac:dyDescent="0.3">
      <c r="A22" s="16" t="s">
        <v>21</v>
      </c>
      <c r="B22" s="7" t="s">
        <v>22</v>
      </c>
      <c r="C22" s="18">
        <v>14394</v>
      </c>
      <c r="D22" s="29">
        <v>10139.23</v>
      </c>
      <c r="E22" s="34">
        <f t="shared" ref="E22" si="5">D22/C22/100%</f>
        <v>0.70440669723495897</v>
      </c>
      <c r="F22" s="29">
        <v>9532.19</v>
      </c>
      <c r="G22" s="41">
        <f t="shared" si="2"/>
        <v>1.0636831620015965</v>
      </c>
      <c r="I22" s="140"/>
    </row>
    <row r="23" spans="1:9" ht="24.95" customHeight="1" thickBot="1" x14ac:dyDescent="0.3">
      <c r="A23" s="16" t="s">
        <v>76</v>
      </c>
      <c r="B23" s="7" t="s">
        <v>77</v>
      </c>
      <c r="C23" s="134"/>
      <c r="D23" s="29">
        <f>-8.85/1000</f>
        <v>-8.8500000000000002E-3</v>
      </c>
      <c r="E23" s="34"/>
      <c r="F23" s="29"/>
      <c r="G23" s="41"/>
      <c r="I23" s="140"/>
    </row>
    <row r="24" spans="1:9" ht="24.95" customHeight="1" thickBot="1" x14ac:dyDescent="0.3">
      <c r="A24" s="47"/>
      <c r="B24" s="52" t="s">
        <v>23</v>
      </c>
      <c r="C24" s="49">
        <f>SUM(C25,C26,C27,C28,C33)</f>
        <v>720309.67</v>
      </c>
      <c r="D24" s="49">
        <f>SUM(D25,D26,D27,D28,D33,D34)</f>
        <v>461313.57000000007</v>
      </c>
      <c r="E24" s="50">
        <f t="shared" ref="E24:E32" si="6">D24/C24/100%</f>
        <v>0.64043784113019064</v>
      </c>
      <c r="F24" s="49">
        <f>SUM(F25,F26,F27,F28,F33,F34)</f>
        <v>416907.07999999996</v>
      </c>
      <c r="G24" s="51">
        <f t="shared" si="2"/>
        <v>1.1065141182059084</v>
      </c>
      <c r="I24" s="140"/>
    </row>
    <row r="25" spans="1:9" ht="24.95" customHeight="1" thickBot="1" x14ac:dyDescent="0.3">
      <c r="A25" s="16" t="s">
        <v>24</v>
      </c>
      <c r="B25" s="7" t="s">
        <v>25</v>
      </c>
      <c r="C25" s="18">
        <v>383507</v>
      </c>
      <c r="D25" s="29">
        <v>290948.34000000003</v>
      </c>
      <c r="E25" s="34">
        <f t="shared" si="6"/>
        <v>0.75865196723918993</v>
      </c>
      <c r="F25" s="29">
        <v>255700.97</v>
      </c>
      <c r="G25" s="41">
        <f t="shared" si="2"/>
        <v>1.1378460551010035</v>
      </c>
      <c r="I25" s="140"/>
    </row>
    <row r="26" spans="1:9" ht="24.95" customHeight="1" thickBot="1" x14ac:dyDescent="0.3">
      <c r="A26" s="16" t="s">
        <v>26</v>
      </c>
      <c r="B26" s="7" t="s">
        <v>27</v>
      </c>
      <c r="C26" s="18">
        <v>261</v>
      </c>
      <c r="D26" s="29">
        <v>118.38</v>
      </c>
      <c r="E26" s="34">
        <f t="shared" si="6"/>
        <v>0.4535632183908046</v>
      </c>
      <c r="F26" s="29">
        <v>90.6</v>
      </c>
      <c r="G26" s="41">
        <f t="shared" si="2"/>
        <v>1.3066225165562915</v>
      </c>
      <c r="I26" s="140"/>
    </row>
    <row r="27" spans="1:9" ht="24.95" customHeight="1" thickBot="1" x14ac:dyDescent="0.3">
      <c r="A27" s="14" t="s">
        <v>28</v>
      </c>
      <c r="B27" s="15" t="s">
        <v>29</v>
      </c>
      <c r="C27" s="22">
        <v>32005</v>
      </c>
      <c r="D27" s="30">
        <v>10364.51</v>
      </c>
      <c r="E27" s="40">
        <f t="shared" si="6"/>
        <v>0.32384033744727386</v>
      </c>
      <c r="F27" s="30">
        <v>24045.279999999999</v>
      </c>
      <c r="G27" s="45">
        <f t="shared" si="2"/>
        <v>0.43104135198259286</v>
      </c>
      <c r="I27" s="140"/>
    </row>
    <row r="28" spans="1:9" ht="24.95" customHeight="1" x14ac:dyDescent="0.25">
      <c r="A28" s="107" t="s">
        <v>30</v>
      </c>
      <c r="B28" s="108" t="s">
        <v>31</v>
      </c>
      <c r="C28" s="109">
        <f>SUM(C29:C32)</f>
        <v>272000</v>
      </c>
      <c r="D28" s="110">
        <f>D29+D30+D31+D32</f>
        <v>106746.85</v>
      </c>
      <c r="E28" s="91">
        <f t="shared" si="6"/>
        <v>0.39245165441176472</v>
      </c>
      <c r="F28" s="110">
        <f>F29+F30+F31+F32</f>
        <v>113071.93</v>
      </c>
      <c r="G28" s="111">
        <f t="shared" si="2"/>
        <v>0.94406144831878269</v>
      </c>
      <c r="I28" s="140"/>
    </row>
    <row r="29" spans="1:9" ht="24.95" customHeight="1" x14ac:dyDescent="0.25">
      <c r="A29" s="87" t="s">
        <v>64</v>
      </c>
      <c r="B29" s="114" t="s">
        <v>61</v>
      </c>
      <c r="C29" s="89"/>
      <c r="D29" s="90"/>
      <c r="E29" s="92"/>
      <c r="F29" s="104">
        <v>1678</v>
      </c>
      <c r="G29" s="115"/>
      <c r="I29" s="140"/>
    </row>
    <row r="30" spans="1:9" ht="66" customHeight="1" x14ac:dyDescent="0.25">
      <c r="A30" s="74" t="s">
        <v>60</v>
      </c>
      <c r="B30" s="75" t="s">
        <v>62</v>
      </c>
      <c r="C30" s="81">
        <v>126000</v>
      </c>
      <c r="D30" s="82">
        <v>3071.01</v>
      </c>
      <c r="E30" s="112">
        <f t="shared" si="6"/>
        <v>2.4373095238095239E-2</v>
      </c>
      <c r="F30" s="103">
        <v>60064.35</v>
      </c>
      <c r="G30" s="113">
        <f>D30/F30</f>
        <v>5.1128664507315909E-2</v>
      </c>
      <c r="I30" s="140"/>
    </row>
    <row r="31" spans="1:9" ht="48" customHeight="1" x14ac:dyDescent="0.25">
      <c r="A31" s="87" t="s">
        <v>69</v>
      </c>
      <c r="B31" s="88" t="s">
        <v>63</v>
      </c>
      <c r="C31" s="89">
        <v>3000</v>
      </c>
      <c r="D31" s="136">
        <v>15375.57</v>
      </c>
      <c r="E31" s="92">
        <f t="shared" si="6"/>
        <v>5.1251899999999999</v>
      </c>
      <c r="F31" s="104">
        <v>51329.58</v>
      </c>
      <c r="G31" s="106">
        <f t="shared" si="2"/>
        <v>0.29954599277843302</v>
      </c>
      <c r="I31" s="140"/>
    </row>
    <row r="32" spans="1:9" ht="57.75" customHeight="1" thickBot="1" x14ac:dyDescent="0.3">
      <c r="A32" s="74" t="s">
        <v>70</v>
      </c>
      <c r="B32" s="84" t="s">
        <v>65</v>
      </c>
      <c r="C32" s="81">
        <v>143000</v>
      </c>
      <c r="D32" s="82">
        <v>88300.27</v>
      </c>
      <c r="E32" s="93">
        <f t="shared" si="6"/>
        <v>0.61748440559440565</v>
      </c>
      <c r="F32" s="103"/>
      <c r="G32" s="86"/>
      <c r="I32" s="140"/>
    </row>
    <row r="33" spans="1:9" ht="24.95" customHeight="1" thickBot="1" x14ac:dyDescent="0.3">
      <c r="A33" s="16" t="s">
        <v>32</v>
      </c>
      <c r="B33" s="7" t="s">
        <v>33</v>
      </c>
      <c r="C33" s="18">
        <f>32536670/1000</f>
        <v>32536.67</v>
      </c>
      <c r="D33" s="79">
        <v>35754.82</v>
      </c>
      <c r="E33" s="85">
        <f t="shared" ref="E33" si="7">D33/C33/100%</f>
        <v>1.0989084008904415</v>
      </c>
      <c r="F33" s="105">
        <v>23998.3</v>
      </c>
      <c r="G33" s="80">
        <f t="shared" si="2"/>
        <v>1.4898897005204537</v>
      </c>
      <c r="I33" s="140"/>
    </row>
    <row r="34" spans="1:9" ht="24.95" customHeight="1" thickBot="1" x14ac:dyDescent="0.3">
      <c r="A34" s="16" t="s">
        <v>79</v>
      </c>
      <c r="B34" s="7" t="s">
        <v>80</v>
      </c>
      <c r="C34" s="18"/>
      <c r="D34" s="29">
        <v>17380.669999999998</v>
      </c>
      <c r="E34" s="135"/>
      <c r="F34" s="29"/>
      <c r="G34" s="41"/>
      <c r="I34" s="140"/>
    </row>
    <row r="35" spans="1:9" ht="24.95" customHeight="1" thickBot="1" x14ac:dyDescent="0.3">
      <c r="A35" s="58" t="s">
        <v>34</v>
      </c>
      <c r="B35" s="59" t="s">
        <v>35</v>
      </c>
      <c r="C35" s="60">
        <f>SUM(C37:C43)</f>
        <v>3220849.3813699996</v>
      </c>
      <c r="D35" s="61">
        <f>SUM(D37:D43)</f>
        <v>2062611.7</v>
      </c>
      <c r="E35" s="62">
        <f t="shared" ref="E35:E38" si="8">D35/C35/100%</f>
        <v>0.64039371475441698</v>
      </c>
      <c r="F35" s="61">
        <f>SUM(F37:F43)</f>
        <v>1723046.4700000002</v>
      </c>
      <c r="G35" s="63">
        <f t="shared" si="2"/>
        <v>1.1970725896905148</v>
      </c>
      <c r="H35" s="2"/>
      <c r="I35" s="140"/>
    </row>
    <row r="36" spans="1:9" ht="24.95" customHeight="1" thickBot="1" x14ac:dyDescent="0.3">
      <c r="A36" s="16" t="s">
        <v>36</v>
      </c>
      <c r="B36" s="7" t="s">
        <v>37</v>
      </c>
      <c r="C36" s="23">
        <f>SUM(C37:C40)</f>
        <v>3223453.1494999998</v>
      </c>
      <c r="D36" s="29">
        <f>SUM(D37:D40)</f>
        <v>2065293.89</v>
      </c>
      <c r="E36" s="34">
        <f t="shared" si="8"/>
        <v>0.64070851791978245</v>
      </c>
      <c r="F36" s="29">
        <f>SUM(F37:F40)</f>
        <v>1727364.3800000001</v>
      </c>
      <c r="G36" s="41">
        <f t="shared" si="2"/>
        <v>1.1956330198264247</v>
      </c>
      <c r="I36" s="140"/>
    </row>
    <row r="37" spans="1:9" ht="24.95" customHeight="1" thickBot="1" x14ac:dyDescent="0.3">
      <c r="A37" s="99" t="s">
        <v>66</v>
      </c>
      <c r="B37" s="100" t="s">
        <v>67</v>
      </c>
      <c r="C37" s="101"/>
      <c r="D37" s="102"/>
      <c r="E37" s="36"/>
      <c r="F37" s="102"/>
      <c r="G37" s="71"/>
      <c r="I37" s="140"/>
    </row>
    <row r="38" spans="1:9" ht="24.95" customHeight="1" thickBot="1" x14ac:dyDescent="0.3">
      <c r="A38" s="9" t="s">
        <v>50</v>
      </c>
      <c r="B38" s="10" t="s">
        <v>38</v>
      </c>
      <c r="C38" s="97">
        <f>1436857769.5/1000</f>
        <v>1436857.7694999999</v>
      </c>
      <c r="D38" s="31">
        <v>723441.98</v>
      </c>
      <c r="E38" s="98">
        <f t="shared" si="8"/>
        <v>0.5034889293543261</v>
      </c>
      <c r="F38" s="31">
        <v>365086.87</v>
      </c>
      <c r="G38" s="86">
        <f t="shared" si="2"/>
        <v>1.9815612103497449</v>
      </c>
      <c r="I38" s="140"/>
    </row>
    <row r="39" spans="1:9" ht="24.95" customHeight="1" thickBot="1" x14ac:dyDescent="0.3">
      <c r="A39" s="5" t="s">
        <v>51</v>
      </c>
      <c r="B39" s="8" t="s">
        <v>39</v>
      </c>
      <c r="C39" s="24">
        <f>1786595380/1000</f>
        <v>1786595.38</v>
      </c>
      <c r="D39" s="32">
        <v>1335860.1599999999</v>
      </c>
      <c r="E39" s="94">
        <f>D39/C39/100%</f>
        <v>0.74771275855420605</v>
      </c>
      <c r="F39" s="32">
        <v>1355624.56</v>
      </c>
      <c r="G39" s="83">
        <f t="shared" si="2"/>
        <v>0.98542044708897858</v>
      </c>
      <c r="I39" s="140"/>
    </row>
    <row r="40" spans="1:9" ht="24.95" customHeight="1" thickBot="1" x14ac:dyDescent="0.3">
      <c r="A40" s="16" t="s">
        <v>52</v>
      </c>
      <c r="B40" s="7" t="s">
        <v>53</v>
      </c>
      <c r="C40" s="137"/>
      <c r="D40" s="138">
        <v>5991.75</v>
      </c>
      <c r="E40" s="34"/>
      <c r="F40" s="138">
        <v>6652.95</v>
      </c>
      <c r="G40" s="80"/>
      <c r="I40" s="140"/>
    </row>
    <row r="41" spans="1:9" ht="24.95" customHeight="1" thickBot="1" x14ac:dyDescent="0.3">
      <c r="A41" s="11" t="s">
        <v>71</v>
      </c>
      <c r="B41" s="6" t="s">
        <v>72</v>
      </c>
      <c r="C41" s="95"/>
      <c r="D41" s="96"/>
      <c r="E41" s="36"/>
      <c r="F41" s="96"/>
      <c r="G41" s="71"/>
      <c r="I41" s="140"/>
    </row>
    <row r="42" spans="1:9" ht="39" customHeight="1" thickBot="1" x14ac:dyDescent="0.3">
      <c r="A42" s="11" t="s">
        <v>78</v>
      </c>
      <c r="B42" s="6" t="s">
        <v>41</v>
      </c>
      <c r="C42" s="95"/>
      <c r="D42" s="96"/>
      <c r="E42" s="36"/>
      <c r="F42" s="96"/>
      <c r="G42" s="71"/>
      <c r="I42" s="140"/>
    </row>
    <row r="43" spans="1:9" ht="36.75" thickBot="1" x14ac:dyDescent="0.3">
      <c r="A43" s="16" t="s">
        <v>40</v>
      </c>
      <c r="B43" s="7" t="s">
        <v>41</v>
      </c>
      <c r="C43" s="23">
        <f>-2603768.13/1000</f>
        <v>-2603.7681299999999</v>
      </c>
      <c r="D43" s="29">
        <v>-2682.19</v>
      </c>
      <c r="E43" s="34"/>
      <c r="F43" s="29">
        <v>-4317.91</v>
      </c>
      <c r="G43" s="80">
        <f>D43/F43</f>
        <v>0.62117783835235107</v>
      </c>
      <c r="I43" s="140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2023-05-03T07:02:42Z</cp:lastPrinted>
  <dcterms:created xsi:type="dcterms:W3CDTF">2017-12-11T14:03:53Z</dcterms:created>
  <dcterms:modified xsi:type="dcterms:W3CDTF">2023-10-10T07:19:43Z</dcterms:modified>
</cp:coreProperties>
</file>