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konomika\Downloads\"/>
    </mc:Choice>
  </mc:AlternateContent>
  <bookViews>
    <workbookView xWindow="-120" yWindow="-120" windowWidth="29040" windowHeight="157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" l="1"/>
  <c r="F97" i="1"/>
  <c r="E97" i="1"/>
  <c r="H95" i="1"/>
  <c r="F95" i="1"/>
  <c r="E95" i="1"/>
  <c r="H93" i="1"/>
  <c r="F93" i="1"/>
  <c r="E93" i="1"/>
  <c r="H88" i="1"/>
  <c r="F88" i="1"/>
  <c r="E88" i="1"/>
  <c r="H84" i="1"/>
  <c r="F84" i="1"/>
  <c r="E84" i="1"/>
  <c r="H82" i="1"/>
  <c r="F82" i="1"/>
  <c r="E82" i="1"/>
  <c r="H80" i="1"/>
  <c r="F80" i="1"/>
  <c r="E80" i="1"/>
  <c r="E79" i="1" s="1"/>
  <c r="E78" i="1" s="1"/>
  <c r="E77" i="1" s="1"/>
  <c r="E76" i="1" s="1"/>
  <c r="E75" i="1" s="1"/>
  <c r="H77" i="1"/>
  <c r="F77" i="1"/>
  <c r="H75" i="1"/>
  <c r="F75" i="1"/>
  <c r="H73" i="1"/>
  <c r="F73" i="1"/>
  <c r="E73" i="1"/>
  <c r="H69" i="1"/>
  <c r="F69" i="1"/>
  <c r="E69" i="1"/>
  <c r="H55" i="1"/>
  <c r="F55" i="1"/>
  <c r="F54" i="1" s="1"/>
  <c r="E55" i="1"/>
  <c r="H291" i="1"/>
  <c r="F291" i="1"/>
  <c r="E291" i="1"/>
  <c r="H289" i="1"/>
  <c r="H288" i="1" s="1"/>
  <c r="F289" i="1"/>
  <c r="E289" i="1"/>
  <c r="E288" i="1" s="1"/>
  <c r="H285" i="1"/>
  <c r="H284" i="1" s="1"/>
  <c r="F285" i="1"/>
  <c r="F284" i="1" s="1"/>
  <c r="E285" i="1"/>
  <c r="E284" i="1" s="1"/>
  <c r="H282" i="1"/>
  <c r="F282" i="1"/>
  <c r="E282" i="1"/>
  <c r="H280" i="1"/>
  <c r="F280" i="1"/>
  <c r="E280" i="1"/>
  <c r="H278" i="1"/>
  <c r="F278" i="1"/>
  <c r="E278" i="1"/>
  <c r="E277" i="1" s="1"/>
  <c r="E293" i="1" s="1"/>
  <c r="H275" i="1"/>
  <c r="H274" i="1" s="1"/>
  <c r="F275" i="1"/>
  <c r="F274" i="1" s="1"/>
  <c r="E275" i="1"/>
  <c r="E274" i="1" s="1"/>
  <c r="H271" i="1"/>
  <c r="H270" i="1" s="1"/>
  <c r="F271" i="1"/>
  <c r="F270" i="1" s="1"/>
  <c r="E271" i="1"/>
  <c r="E270" i="1" s="1"/>
  <c r="H268" i="1"/>
  <c r="H267" i="1" s="1"/>
  <c r="F268" i="1"/>
  <c r="E268" i="1"/>
  <c r="E267" i="1" s="1"/>
  <c r="H265" i="1"/>
  <c r="H264" i="1" s="1"/>
  <c r="F265" i="1"/>
  <c r="F264" i="1" s="1"/>
  <c r="E265" i="1"/>
  <c r="E264" i="1" s="1"/>
  <c r="H262" i="1"/>
  <c r="H261" i="1" s="1"/>
  <c r="F262" i="1"/>
  <c r="E262" i="1"/>
  <c r="E261" i="1" s="1"/>
  <c r="H259" i="1"/>
  <c r="F259" i="1"/>
  <c r="F256" i="1" s="1"/>
  <c r="E259" i="1"/>
  <c r="H257" i="1"/>
  <c r="H256" i="1" s="1"/>
  <c r="F257" i="1"/>
  <c r="E257" i="1"/>
  <c r="E256" i="1" s="1"/>
  <c r="H253" i="1"/>
  <c r="H252" i="1" s="1"/>
  <c r="F253" i="1"/>
  <c r="E253" i="1"/>
  <c r="E252" i="1" s="1"/>
  <c r="H248" i="1"/>
  <c r="H247" i="1" s="1"/>
  <c r="F248" i="1"/>
  <c r="F247" i="1" s="1"/>
  <c r="E248" i="1"/>
  <c r="E247" i="1" s="1"/>
  <c r="H235" i="1"/>
  <c r="H234" i="1" s="1"/>
  <c r="F235" i="1"/>
  <c r="F234" i="1" s="1"/>
  <c r="E235" i="1"/>
  <c r="E234" i="1" s="1"/>
  <c r="H228" i="1"/>
  <c r="F228" i="1"/>
  <c r="E228" i="1"/>
  <c r="H226" i="1"/>
  <c r="F226" i="1"/>
  <c r="E226" i="1"/>
  <c r="H223" i="1"/>
  <c r="F223" i="1"/>
  <c r="E223" i="1"/>
  <c r="H220" i="1"/>
  <c r="F220" i="1"/>
  <c r="E220" i="1"/>
  <c r="H215" i="1"/>
  <c r="F215" i="1"/>
  <c r="E215" i="1"/>
  <c r="H213" i="1"/>
  <c r="F213" i="1"/>
  <c r="E213" i="1"/>
  <c r="H210" i="1"/>
  <c r="F210" i="1"/>
  <c r="E210" i="1"/>
  <c r="H205" i="1"/>
  <c r="F205" i="1"/>
  <c r="E205" i="1"/>
  <c r="H199" i="1"/>
  <c r="F199" i="1"/>
  <c r="E199" i="1"/>
  <c r="H195" i="1"/>
  <c r="F195" i="1"/>
  <c r="E195" i="1"/>
  <c r="H190" i="1"/>
  <c r="F190" i="1"/>
  <c r="E190" i="1"/>
  <c r="H184" i="1"/>
  <c r="F184" i="1"/>
  <c r="E184" i="1"/>
  <c r="H180" i="1"/>
  <c r="F180" i="1"/>
  <c r="E180" i="1"/>
  <c r="H176" i="1"/>
  <c r="H175" i="1" s="1"/>
  <c r="F176" i="1"/>
  <c r="F175" i="1" s="1"/>
  <c r="E176" i="1"/>
  <c r="E175" i="1" s="1"/>
  <c r="H173" i="1"/>
  <c r="F173" i="1"/>
  <c r="E173" i="1"/>
  <c r="H170" i="1"/>
  <c r="H169" i="1" s="1"/>
  <c r="F170" i="1"/>
  <c r="F169" i="1" s="1"/>
  <c r="E170" i="1"/>
  <c r="E169" i="1" s="1"/>
  <c r="H165" i="1"/>
  <c r="H164" i="1" s="1"/>
  <c r="F165" i="1"/>
  <c r="F164" i="1" s="1"/>
  <c r="E165" i="1"/>
  <c r="E164" i="1" s="1"/>
  <c r="H162" i="1"/>
  <c r="H161" i="1" s="1"/>
  <c r="F162" i="1"/>
  <c r="F161" i="1" s="1"/>
  <c r="E162" i="1"/>
  <c r="E161" i="1" s="1"/>
  <c r="H158" i="1"/>
  <c r="H157" i="1" s="1"/>
  <c r="F158" i="1"/>
  <c r="F157" i="1" s="1"/>
  <c r="E158" i="1"/>
  <c r="E157" i="1" s="1"/>
  <c r="H155" i="1"/>
  <c r="F155" i="1"/>
  <c r="E155" i="1"/>
  <c r="H152" i="1"/>
  <c r="F152" i="1"/>
  <c r="E152" i="1"/>
  <c r="H149" i="1"/>
  <c r="H140" i="1" s="1"/>
  <c r="F149" i="1"/>
  <c r="F140" i="1" s="1"/>
  <c r="E149" i="1"/>
  <c r="E146" i="1"/>
  <c r="E141" i="1"/>
  <c r="H137" i="1"/>
  <c r="H136" i="1" s="1"/>
  <c r="F137" i="1"/>
  <c r="F136" i="1" s="1"/>
  <c r="E137" i="1"/>
  <c r="E136" i="1" s="1"/>
  <c r="H133" i="1"/>
  <c r="F133" i="1"/>
  <c r="E133" i="1"/>
  <c r="H126" i="1"/>
  <c r="F126" i="1"/>
  <c r="E126" i="1"/>
  <c r="H123" i="1"/>
  <c r="H122" i="1" s="1"/>
  <c r="F123" i="1"/>
  <c r="E123" i="1"/>
  <c r="E122" i="1" s="1"/>
  <c r="H120" i="1"/>
  <c r="H119" i="1" s="1"/>
  <c r="F120" i="1"/>
  <c r="E120" i="1"/>
  <c r="E119" i="1" s="1"/>
  <c r="E118" i="1"/>
  <c r="E116" i="1" s="1"/>
  <c r="H116" i="1"/>
  <c r="H115" i="1" s="1"/>
  <c r="F116" i="1"/>
  <c r="F115" i="1" s="1"/>
  <c r="H113" i="1"/>
  <c r="F113" i="1"/>
  <c r="E113" i="1"/>
  <c r="H111" i="1"/>
  <c r="F111" i="1"/>
  <c r="E111" i="1"/>
  <c r="H106" i="1"/>
  <c r="H105" i="1" s="1"/>
  <c r="F106" i="1"/>
  <c r="F105" i="1" s="1"/>
  <c r="E106" i="1"/>
  <c r="E105" i="1" s="1"/>
  <c r="H51" i="1"/>
  <c r="H50" i="1" s="1"/>
  <c r="F51" i="1"/>
  <c r="F50" i="1" s="1"/>
  <c r="E51" i="1"/>
  <c r="E50" i="1" s="1"/>
  <c r="H47" i="1"/>
  <c r="H45" i="1"/>
  <c r="H43" i="1"/>
  <c r="H40" i="1"/>
  <c r="H39" i="1" s="1"/>
  <c r="H37" i="1"/>
  <c r="H35" i="1"/>
  <c r="H32" i="1"/>
  <c r="H31" i="1" s="1"/>
  <c r="H29" i="1"/>
  <c r="H24" i="1"/>
  <c r="H18" i="1"/>
  <c r="H17" i="1" s="1"/>
  <c r="F47" i="1"/>
  <c r="E47" i="1"/>
  <c r="F45" i="1"/>
  <c r="E45" i="1"/>
  <c r="F43" i="1"/>
  <c r="E43" i="1"/>
  <c r="F40" i="1"/>
  <c r="F39" i="1" s="1"/>
  <c r="E40" i="1"/>
  <c r="E39" i="1" s="1"/>
  <c r="F37" i="1"/>
  <c r="E37" i="1"/>
  <c r="F35" i="1"/>
  <c r="E35" i="1"/>
  <c r="F32" i="1"/>
  <c r="E32" i="1"/>
  <c r="F29" i="1"/>
  <c r="E29" i="1"/>
  <c r="F24" i="1"/>
  <c r="E24" i="1"/>
  <c r="E21" i="1"/>
  <c r="F18" i="1"/>
  <c r="F17" i="1" s="1"/>
  <c r="E18" i="1"/>
  <c r="H300" i="1"/>
  <c r="H15" i="1"/>
  <c r="H14" i="1"/>
  <c r="H13" i="1"/>
  <c r="H12" i="1"/>
  <c r="H11" i="1"/>
  <c r="H8" i="1"/>
  <c r="H7" i="1"/>
  <c r="H6" i="1" s="1"/>
  <c r="H5" i="1" s="1"/>
  <c r="F15" i="1"/>
  <c r="E15" i="1"/>
  <c r="F14" i="1"/>
  <c r="E14" i="1"/>
  <c r="F13" i="1"/>
  <c r="E13" i="1"/>
  <c r="F12" i="1"/>
  <c r="E12" i="1"/>
  <c r="F11" i="1"/>
  <c r="E11" i="1"/>
  <c r="F8" i="1"/>
  <c r="E8" i="1"/>
  <c r="F7" i="1"/>
  <c r="E7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7" i="1"/>
  <c r="F317" i="1"/>
  <c r="E317" i="1"/>
  <c r="H316" i="1"/>
  <c r="F316" i="1"/>
  <c r="E316" i="1"/>
  <c r="H315" i="1"/>
  <c r="F315" i="1"/>
  <c r="E315" i="1"/>
  <c r="H312" i="1"/>
  <c r="F312" i="1"/>
  <c r="E312" i="1"/>
  <c r="H311" i="1"/>
  <c r="F311" i="1"/>
  <c r="E311" i="1"/>
  <c r="H309" i="1"/>
  <c r="F309" i="1"/>
  <c r="E309" i="1"/>
  <c r="H308" i="1"/>
  <c r="F308" i="1"/>
  <c r="E308" i="1"/>
  <c r="H307" i="1"/>
  <c r="F307" i="1"/>
  <c r="E307" i="1"/>
  <c r="H306" i="1"/>
  <c r="F306" i="1"/>
  <c r="E306" i="1"/>
  <c r="H305" i="1"/>
  <c r="F305" i="1"/>
  <c r="E305" i="1"/>
  <c r="H304" i="1"/>
  <c r="F304" i="1"/>
  <c r="E304" i="1"/>
  <c r="H303" i="1"/>
  <c r="F303" i="1"/>
  <c r="E303" i="1"/>
  <c r="H302" i="1"/>
  <c r="F302" i="1"/>
  <c r="E302" i="1"/>
  <c r="H301" i="1"/>
  <c r="F301" i="1"/>
  <c r="E301" i="1"/>
  <c r="F300" i="1"/>
  <c r="E300" i="1"/>
  <c r="H299" i="1"/>
  <c r="F299" i="1"/>
  <c r="E299" i="1"/>
  <c r="H298" i="1"/>
  <c r="F298" i="1"/>
  <c r="E298" i="1"/>
  <c r="H295" i="1"/>
  <c r="F295" i="1"/>
  <c r="E295" i="1"/>
  <c r="H354" i="1"/>
  <c r="H353" i="1" s="1"/>
  <c r="H352" i="1"/>
  <c r="H351" i="1"/>
  <c r="H350" i="1"/>
  <c r="H349" i="1"/>
  <c r="H348" i="1"/>
  <c r="H347" i="1"/>
  <c r="H346" i="1"/>
  <c r="H345" i="1"/>
  <c r="H344" i="1"/>
  <c r="H343" i="1"/>
  <c r="H342" i="1"/>
  <c r="H339" i="1"/>
  <c r="H338" i="1"/>
  <c r="H336" i="1"/>
  <c r="H335" i="1"/>
  <c r="H332" i="1"/>
  <c r="H331" i="1" s="1"/>
  <c r="H330" i="1"/>
  <c r="H329" i="1" s="1"/>
  <c r="H328" i="1"/>
  <c r="H327" i="1"/>
  <c r="H326" i="1"/>
  <c r="F354" i="1"/>
  <c r="F353" i="1" s="1"/>
  <c r="E354" i="1"/>
  <c r="E353" i="1" s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39" i="1"/>
  <c r="E339" i="1"/>
  <c r="F338" i="1"/>
  <c r="E338" i="1"/>
  <c r="F336" i="1"/>
  <c r="E336" i="1"/>
  <c r="F335" i="1"/>
  <c r="E335" i="1"/>
  <c r="F332" i="1"/>
  <c r="F331" i="1" s="1"/>
  <c r="E332" i="1"/>
  <c r="E331" i="1" s="1"/>
  <c r="F330" i="1"/>
  <c r="F329" i="1" s="1"/>
  <c r="E330" i="1"/>
  <c r="E329" i="1" s="1"/>
  <c r="F328" i="1"/>
  <c r="E328" i="1"/>
  <c r="F327" i="1"/>
  <c r="E327" i="1"/>
  <c r="F326" i="1"/>
  <c r="E326" i="1"/>
  <c r="H385" i="1"/>
  <c r="H384" i="1" s="1"/>
  <c r="F385" i="1"/>
  <c r="F384" i="1" s="1"/>
  <c r="E385" i="1"/>
  <c r="E384" i="1" s="1"/>
  <c r="H383" i="1"/>
  <c r="H382" i="1" s="1"/>
  <c r="F383" i="1"/>
  <c r="F382" i="1" s="1"/>
  <c r="E383" i="1"/>
  <c r="E382" i="1" s="1"/>
  <c r="H380" i="1"/>
  <c r="H379" i="1" s="1"/>
  <c r="F380" i="1"/>
  <c r="F379" i="1" s="1"/>
  <c r="E380" i="1"/>
  <c r="E379" i="1" s="1"/>
  <c r="H378" i="1"/>
  <c r="H377" i="1" s="1"/>
  <c r="F378" i="1"/>
  <c r="F377" i="1" s="1"/>
  <c r="E378" i="1"/>
  <c r="E377" i="1" s="1"/>
  <c r="H376" i="1"/>
  <c r="H375" i="1" s="1"/>
  <c r="F376" i="1"/>
  <c r="F375" i="1" s="1"/>
  <c r="E376" i="1"/>
  <c r="E375" i="1" s="1"/>
  <c r="H373" i="1"/>
  <c r="H372" i="1" s="1"/>
  <c r="H371" i="1" s="1"/>
  <c r="F373" i="1"/>
  <c r="F372" i="1" s="1"/>
  <c r="F371" i="1" s="1"/>
  <c r="E373" i="1"/>
  <c r="E372" i="1" s="1"/>
  <c r="E371" i="1" s="1"/>
  <c r="H370" i="1"/>
  <c r="H369" i="1" s="1"/>
  <c r="F370" i="1"/>
  <c r="F369" i="1" s="1"/>
  <c r="E370" i="1"/>
  <c r="E369" i="1" s="1"/>
  <c r="H368" i="1"/>
  <c r="F368" i="1"/>
  <c r="E368" i="1"/>
  <c r="H367" i="1"/>
  <c r="F367" i="1"/>
  <c r="E367" i="1"/>
  <c r="H366" i="1"/>
  <c r="F366" i="1"/>
  <c r="E366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9" i="1"/>
  <c r="F359" i="1"/>
  <c r="E359" i="1"/>
  <c r="H358" i="1"/>
  <c r="F358" i="1"/>
  <c r="E358" i="1"/>
  <c r="F103" i="1" l="1"/>
  <c r="E87" i="1"/>
  <c r="F87" i="1"/>
  <c r="E54" i="1"/>
  <c r="H54" i="1"/>
  <c r="H87" i="1"/>
  <c r="H168" i="1"/>
  <c r="F277" i="1"/>
  <c r="H277" i="1"/>
  <c r="H293" i="1" s="1"/>
  <c r="F288" i="1"/>
  <c r="H273" i="1"/>
  <c r="E273" i="1"/>
  <c r="F167" i="1"/>
  <c r="F151" i="1"/>
  <c r="F160" i="1" s="1"/>
  <c r="E6" i="1"/>
  <c r="E5" i="1" s="1"/>
  <c r="E209" i="1"/>
  <c r="F209" i="1"/>
  <c r="F252" i="1"/>
  <c r="E168" i="1"/>
  <c r="H209" i="1"/>
  <c r="F261" i="1"/>
  <c r="F267" i="1"/>
  <c r="F168" i="1"/>
  <c r="F6" i="1"/>
  <c r="F5" i="1" s="1"/>
  <c r="H179" i="1"/>
  <c r="E179" i="1"/>
  <c r="F179" i="1"/>
  <c r="E167" i="1"/>
  <c r="E222" i="1"/>
  <c r="H167" i="1"/>
  <c r="F222" i="1"/>
  <c r="H222" i="1"/>
  <c r="E178" i="1"/>
  <c r="H151" i="1"/>
  <c r="H160" i="1" s="1"/>
  <c r="H104" i="1"/>
  <c r="E23" i="1"/>
  <c r="E140" i="1"/>
  <c r="E151" i="1"/>
  <c r="E17" i="1"/>
  <c r="E42" i="1"/>
  <c r="E125" i="1"/>
  <c r="F125" i="1"/>
  <c r="E115" i="1"/>
  <c r="E104" i="1"/>
  <c r="H125" i="1"/>
  <c r="F104" i="1"/>
  <c r="F122" i="1"/>
  <c r="F119" i="1"/>
  <c r="F42" i="1"/>
  <c r="F23" i="1"/>
  <c r="H337" i="1"/>
  <c r="H42" i="1"/>
  <c r="H325" i="1"/>
  <c r="H324" i="1" s="1"/>
  <c r="E10" i="1"/>
  <c r="E9" i="1" s="1"/>
  <c r="E31" i="1"/>
  <c r="F31" i="1"/>
  <c r="F10" i="1"/>
  <c r="F9" i="1" s="1"/>
  <c r="H10" i="1"/>
  <c r="H9" i="1" s="1"/>
  <c r="H16" i="1" s="1"/>
  <c r="H318" i="1"/>
  <c r="H23" i="1"/>
  <c r="H334" i="1"/>
  <c r="H333" i="1" s="1"/>
  <c r="H314" i="1"/>
  <c r="H313" i="1" s="1"/>
  <c r="F297" i="1"/>
  <c r="F296" i="1" s="1"/>
  <c r="F294" i="1" s="1"/>
  <c r="F310" i="1"/>
  <c r="H310" i="1"/>
  <c r="H297" i="1"/>
  <c r="H296" i="1" s="1"/>
  <c r="H294" i="1" s="1"/>
  <c r="H341" i="1"/>
  <c r="H340" i="1" s="1"/>
  <c r="E318" i="1"/>
  <c r="F318" i="1"/>
  <c r="E314" i="1"/>
  <c r="E313" i="1" s="1"/>
  <c r="E334" i="1"/>
  <c r="E333" i="1" s="1"/>
  <c r="F314" i="1"/>
  <c r="F313" i="1" s="1"/>
  <c r="H365" i="1"/>
  <c r="F381" i="1"/>
  <c r="H381" i="1"/>
  <c r="F337" i="1"/>
  <c r="E297" i="1"/>
  <c r="E296" i="1" s="1"/>
  <c r="E294" i="1" s="1"/>
  <c r="E310" i="1"/>
  <c r="E325" i="1"/>
  <c r="E324" i="1" s="1"/>
  <c r="F325" i="1"/>
  <c r="F324" i="1" s="1"/>
  <c r="F334" i="1"/>
  <c r="F333" i="1" s="1"/>
  <c r="E341" i="1"/>
  <c r="E340" i="1" s="1"/>
  <c r="E365" i="1"/>
  <c r="F341" i="1"/>
  <c r="H357" i="1"/>
  <c r="E337" i="1"/>
  <c r="F365" i="1"/>
  <c r="H374" i="1"/>
  <c r="E357" i="1"/>
  <c r="E374" i="1"/>
  <c r="F357" i="1"/>
  <c r="F374" i="1"/>
  <c r="E381" i="1"/>
  <c r="H401" i="1"/>
  <c r="H400" i="1" s="1"/>
  <c r="H399" i="1" s="1"/>
  <c r="F401" i="1"/>
  <c r="F400" i="1" s="1"/>
  <c r="F399" i="1" s="1"/>
  <c r="E401" i="1"/>
  <c r="E400" i="1" s="1"/>
  <c r="E399" i="1" s="1"/>
  <c r="H398" i="1"/>
  <c r="F398" i="1"/>
  <c r="E398" i="1"/>
  <c r="H397" i="1"/>
  <c r="F397" i="1"/>
  <c r="E397" i="1"/>
  <c r="H396" i="1"/>
  <c r="F396" i="1"/>
  <c r="E396" i="1"/>
  <c r="H395" i="1"/>
  <c r="F395" i="1"/>
  <c r="E395" i="1"/>
  <c r="H393" i="1"/>
  <c r="H392" i="1" s="1"/>
  <c r="F393" i="1"/>
  <c r="F392" i="1" s="1"/>
  <c r="E393" i="1"/>
  <c r="E392" i="1" s="1"/>
  <c r="H390" i="1"/>
  <c r="F390" i="1"/>
  <c r="E390" i="1"/>
  <c r="H389" i="1"/>
  <c r="F389" i="1"/>
  <c r="E389" i="1"/>
  <c r="H103" i="1" l="1"/>
  <c r="F293" i="1"/>
  <c r="E103" i="1"/>
  <c r="E16" i="1"/>
  <c r="F16" i="1"/>
  <c r="F273" i="1"/>
  <c r="E255" i="1"/>
  <c r="F255" i="1"/>
  <c r="H255" i="1"/>
  <c r="E160" i="1"/>
  <c r="H139" i="1"/>
  <c r="E139" i="1"/>
  <c r="E53" i="1"/>
  <c r="F139" i="1"/>
  <c r="F388" i="1"/>
  <c r="F387" i="1" s="1"/>
  <c r="E323" i="1"/>
  <c r="E356" i="1"/>
  <c r="E386" i="1" s="1"/>
  <c r="H355" i="1"/>
  <c r="E355" i="1"/>
  <c r="H356" i="1"/>
  <c r="H386" i="1" s="1"/>
  <c r="H388" i="1"/>
  <c r="H387" i="1" s="1"/>
  <c r="F340" i="1"/>
  <c r="F355" i="1" s="1"/>
  <c r="E394" i="1"/>
  <c r="E391" i="1" s="1"/>
  <c r="F356" i="1"/>
  <c r="F386" i="1" s="1"/>
  <c r="E388" i="1"/>
  <c r="E387" i="1" s="1"/>
  <c r="F394" i="1"/>
  <c r="F391" i="1" s="1"/>
  <c r="F402" i="1" s="1"/>
  <c r="H394" i="1"/>
  <c r="H391" i="1" s="1"/>
  <c r="H431" i="1"/>
  <c r="F431" i="1"/>
  <c r="E431" i="1"/>
  <c r="H430" i="1"/>
  <c r="F430" i="1"/>
  <c r="E430" i="1"/>
  <c r="H428" i="1"/>
  <c r="F428" i="1"/>
  <c r="E428" i="1"/>
  <c r="H426" i="1"/>
  <c r="F426" i="1"/>
  <c r="E426" i="1"/>
  <c r="H425" i="1"/>
  <c r="F425" i="1"/>
  <c r="E425" i="1"/>
  <c r="H422" i="1"/>
  <c r="F422" i="1"/>
  <c r="E422" i="1"/>
  <c r="H421" i="1"/>
  <c r="F421" i="1"/>
  <c r="E421" i="1"/>
  <c r="H419" i="1"/>
  <c r="F419" i="1"/>
  <c r="E419" i="1"/>
  <c r="H418" i="1"/>
  <c r="F418" i="1"/>
  <c r="E418" i="1"/>
  <c r="H417" i="1"/>
  <c r="F417" i="1"/>
  <c r="E417" i="1"/>
  <c r="H415" i="1"/>
  <c r="H414" i="1" s="1"/>
  <c r="F415" i="1"/>
  <c r="F414" i="1" s="1"/>
  <c r="E415" i="1"/>
  <c r="E414" i="1" s="1"/>
  <c r="H413" i="1"/>
  <c r="F413" i="1"/>
  <c r="E413" i="1"/>
  <c r="H412" i="1"/>
  <c r="F412" i="1"/>
  <c r="E412" i="1"/>
  <c r="H411" i="1"/>
  <c r="F411" i="1"/>
  <c r="E411" i="1"/>
  <c r="H410" i="1"/>
  <c r="F410" i="1"/>
  <c r="E410" i="1"/>
  <c r="H409" i="1"/>
  <c r="F409" i="1"/>
  <c r="E409" i="1"/>
  <c r="H406" i="1"/>
  <c r="F406" i="1"/>
  <c r="E406" i="1"/>
  <c r="H405" i="1"/>
  <c r="H404" i="1" s="1"/>
  <c r="F405" i="1"/>
  <c r="F404" i="1" s="1"/>
  <c r="E405" i="1"/>
  <c r="E404" i="1" s="1"/>
  <c r="H441" i="1"/>
  <c r="F441" i="1"/>
  <c r="E441" i="1"/>
  <c r="H440" i="1"/>
  <c r="H439" i="1" s="1"/>
  <c r="F440" i="1"/>
  <c r="F439" i="1" s="1"/>
  <c r="E440" i="1"/>
  <c r="E439" i="1" s="1"/>
  <c r="H437" i="1"/>
  <c r="F437" i="1"/>
  <c r="E437" i="1"/>
  <c r="H436" i="1"/>
  <c r="F436" i="1"/>
  <c r="E436" i="1"/>
  <c r="H434" i="1"/>
  <c r="F434" i="1"/>
  <c r="E434" i="1"/>
  <c r="H470" i="1"/>
  <c r="H469" i="1" s="1"/>
  <c r="F470" i="1"/>
  <c r="F469" i="1" s="1"/>
  <c r="E470" i="1"/>
  <c r="E469" i="1" s="1"/>
  <c r="H468" i="1"/>
  <c r="F468" i="1"/>
  <c r="E468" i="1"/>
  <c r="H467" i="1"/>
  <c r="F467" i="1"/>
  <c r="E467" i="1"/>
  <c r="H466" i="1"/>
  <c r="F466" i="1"/>
  <c r="E466" i="1"/>
  <c r="H465" i="1"/>
  <c r="F465" i="1"/>
  <c r="E465" i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60" i="1"/>
  <c r="F460" i="1"/>
  <c r="E460" i="1"/>
  <c r="H459" i="1"/>
  <c r="F459" i="1"/>
  <c r="E459" i="1"/>
  <c r="H458" i="1"/>
  <c r="F458" i="1"/>
  <c r="E458" i="1"/>
  <c r="H457" i="1"/>
  <c r="F457" i="1"/>
  <c r="E457" i="1"/>
  <c r="H454" i="1"/>
  <c r="F454" i="1"/>
  <c r="E454" i="1"/>
  <c r="H453" i="1"/>
  <c r="F453" i="1"/>
  <c r="E453" i="1"/>
  <c r="H451" i="1"/>
  <c r="F451" i="1"/>
  <c r="E451" i="1"/>
  <c r="H450" i="1"/>
  <c r="F450" i="1"/>
  <c r="E450" i="1"/>
  <c r="H449" i="1"/>
  <c r="F449" i="1"/>
  <c r="E449" i="1"/>
  <c r="H448" i="1"/>
  <c r="F448" i="1"/>
  <c r="E448" i="1"/>
  <c r="H447" i="1"/>
  <c r="F447" i="1"/>
  <c r="E447" i="1"/>
  <c r="H446" i="1"/>
  <c r="F446" i="1"/>
  <c r="E446" i="1"/>
  <c r="H445" i="1"/>
  <c r="F445" i="1"/>
  <c r="E445" i="1"/>
  <c r="E403" i="1" l="1"/>
  <c r="E429" i="1"/>
  <c r="E427" i="1" s="1"/>
  <c r="F424" i="1"/>
  <c r="F423" i="1" s="1"/>
  <c r="E416" i="1"/>
  <c r="E408" i="1"/>
  <c r="H435" i="1"/>
  <c r="H433" i="1" s="1"/>
  <c r="F416" i="1"/>
  <c r="F420" i="1"/>
  <c r="F444" i="1"/>
  <c r="H402" i="1"/>
  <c r="H456" i="1"/>
  <c r="H455" i="1" s="1"/>
  <c r="E452" i="1"/>
  <c r="E402" i="1"/>
  <c r="F438" i="1"/>
  <c r="H403" i="1"/>
  <c r="H416" i="1"/>
  <c r="E420" i="1"/>
  <c r="E407" i="1" s="1"/>
  <c r="E435" i="1"/>
  <c r="E433" i="1" s="1"/>
  <c r="E424" i="1"/>
  <c r="E423" i="1" s="1"/>
  <c r="H429" i="1"/>
  <c r="H427" i="1" s="1"/>
  <c r="F435" i="1"/>
  <c r="F433" i="1" s="1"/>
  <c r="H438" i="1"/>
  <c r="F408" i="1"/>
  <c r="H424" i="1"/>
  <c r="H423" i="1" s="1"/>
  <c r="F403" i="1"/>
  <c r="H408" i="1"/>
  <c r="H420" i="1"/>
  <c r="F429" i="1"/>
  <c r="E438" i="1"/>
  <c r="H444" i="1"/>
  <c r="F452" i="1"/>
  <c r="H452" i="1"/>
  <c r="E456" i="1"/>
  <c r="E455" i="1" s="1"/>
  <c r="E444" i="1"/>
  <c r="F456" i="1"/>
  <c r="F455" i="1" s="1"/>
  <c r="H482" i="1"/>
  <c r="H481" i="1" s="1"/>
  <c r="F482" i="1"/>
  <c r="F481" i="1" s="1"/>
  <c r="E482" i="1"/>
  <c r="E481" i="1" s="1"/>
  <c r="H480" i="1"/>
  <c r="H479" i="1" s="1"/>
  <c r="F480" i="1"/>
  <c r="F479" i="1" s="1"/>
  <c r="E480" i="1"/>
  <c r="E479" i="1" s="1"/>
  <c r="H477" i="1"/>
  <c r="H476" i="1" s="1"/>
  <c r="F477" i="1"/>
  <c r="F476" i="1" s="1"/>
  <c r="E477" i="1"/>
  <c r="E476" i="1" s="1"/>
  <c r="H475" i="1"/>
  <c r="H474" i="1" s="1"/>
  <c r="F475" i="1"/>
  <c r="F474" i="1" s="1"/>
  <c r="E475" i="1"/>
  <c r="E474" i="1" s="1"/>
  <c r="H473" i="1"/>
  <c r="F473" i="1"/>
  <c r="E473" i="1"/>
  <c r="E443" i="1" l="1"/>
  <c r="E471" i="1" s="1"/>
  <c r="F407" i="1"/>
  <c r="E432" i="1"/>
  <c r="F472" i="1"/>
  <c r="E478" i="1"/>
  <c r="H443" i="1"/>
  <c r="H478" i="1"/>
  <c r="E442" i="1"/>
  <c r="H442" i="1"/>
  <c r="F442" i="1"/>
  <c r="F427" i="1"/>
  <c r="F443" i="1"/>
  <c r="F471" i="1" s="1"/>
  <c r="H407" i="1"/>
  <c r="E472" i="1"/>
  <c r="H472" i="1"/>
  <c r="F478" i="1"/>
  <c r="F432" i="1" l="1"/>
  <c r="H471" i="1" l="1"/>
  <c r="F483" i="1"/>
  <c r="H483" i="1" l="1"/>
  <c r="E483" i="1"/>
  <c r="H53" i="1" l="1"/>
  <c r="F53" i="1" l="1"/>
  <c r="H178" i="1"/>
  <c r="H432" i="1" l="1"/>
  <c r="H323" i="1"/>
  <c r="F178" i="1" l="1"/>
  <c r="F323" i="1" l="1"/>
</calcChain>
</file>

<file path=xl/sharedStrings.xml><?xml version="1.0" encoding="utf-8"?>
<sst xmlns="http://schemas.openxmlformats.org/spreadsheetml/2006/main" count="1446" uniqueCount="669">
  <si>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</si>
  <si>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</si>
  <si>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</si>
  <si>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</si>
  <si>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</si>
  <si>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</si>
  <si>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</si>
  <si>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 xml:space="preserve">Культура </t>
  </si>
  <si>
    <t xml:space="preserve">Образование </t>
  </si>
  <si>
    <t>Социальная защита населения</t>
  </si>
  <si>
    <t xml:space="preserve">Спорт </t>
  </si>
  <si>
    <t xml:space="preserve">Развитие сельского хозяйства 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</si>
  <si>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</si>
  <si>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</si>
  <si>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Жилище 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</si>
  <si>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</si>
  <si>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</si>
  <si>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</si>
  <si>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</si>
  <si>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</si>
  <si>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</si>
  <si>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</si>
  <si>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</si>
  <si>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</si>
  <si>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Порядковые № разделов и мероприятий, предусмотренных муниципальной программой</t>
  </si>
  <si>
    <t>Выполнено 
(тыс. руб.)</t>
  </si>
  <si>
    <t>Объем финансирования на 2020 год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</si>
  <si>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</si>
  <si>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</si>
  <si>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</si>
  <si>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</si>
  <si>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</si>
  <si>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</si>
  <si>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</si>
  <si>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</si>
  <si>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</si>
  <si>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</si>
  <si>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Мероприятие 2.9.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</si>
  <si>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</si>
  <si>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</si>
  <si>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</si>
  <si>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</si>
  <si>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</si>
  <si>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Строительство (реконструкция) объектов физической культуры и спорта</t>
  </si>
  <si>
    <t>Выполнено на 74%</t>
  </si>
  <si>
    <t>Организация строительства (реконструкции) объектов физической культуры и спорта за счет внебюджетных источников</t>
  </si>
  <si>
    <t>Основное мероприятие P5.</t>
  </si>
  <si>
    <t>Спорт – норма жизни</t>
  </si>
  <si>
    <t>Мероприятие P5.1.</t>
  </si>
  <si>
    <t>Капитальные вложения в муниципальные объекты физической культуры и спорта</t>
  </si>
  <si>
    <t>Мероприятие 51.52.</t>
  </si>
  <si>
    <t>Выполнено на 85,2%</t>
  </si>
  <si>
    <t>Подпрограмма 1</t>
  </si>
  <si>
    <t>Комфортная городская среда</t>
  </si>
  <si>
    <t>Выполнено на 79%</t>
  </si>
  <si>
    <t>Благоустройство общественных территорий муниципальных образований Московской области</t>
  </si>
  <si>
    <t>Выполнено на 68,8%</t>
  </si>
  <si>
    <t>Мероприятие 1.3.</t>
  </si>
  <si>
    <t>Обустройство и установка детских, игровых площадок на территории муниципальных образований</t>
  </si>
  <si>
    <t>Мероприятие 1.4.</t>
  </si>
  <si>
    <t>Устройство систем наружного освещения в рамках реализации проекта "Светлый город"</t>
  </si>
  <si>
    <t>Мероприятие 1.9.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</si>
  <si>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</si>
  <si>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Выполнено на 55,9%</t>
  </si>
  <si>
    <t>Мероприятие 1.12.</t>
  </si>
  <si>
    <t>Возмещение затрат, связанных с выполнением работ по благоустройству территорий общего пользования муниципальных образований Московской области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</si>
  <si>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</si>
  <si>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</si>
  <si>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</si>
  <si>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</si>
  <si>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 1.22.</t>
  </si>
  <si>
    <t>Устройство систем наружного освещения в рамках реализации проекта «Светлый город» за счет средств местного бюджета</t>
  </si>
  <si>
    <t>Основное мероприятие F2.</t>
  </si>
  <si>
    <t>Формирование комфортной городской среды</t>
  </si>
  <si>
    <t>Выполнено на 97,7%</t>
  </si>
  <si>
    <t>Мероприятие F2.1.</t>
  </si>
  <si>
    <t>Реализация программ формирования современной городской среды в части благоустройства общественных территорий</t>
  </si>
  <si>
    <t>Мероприятие F2.2.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</si>
  <si>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</si>
  <si>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Выполнено на 95,6%</t>
  </si>
  <si>
    <t>Подпрограмма 2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</si>
  <si>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</si>
  <si>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Выполнено на 98,5%</t>
  </si>
  <si>
    <t>Обеспечение комфортной среды проживания на территории муниципального образования Московской области</t>
  </si>
  <si>
    <t>Выполнено на 98,3%</t>
  </si>
  <si>
    <t>Мероприятие 1.1.</t>
  </si>
  <si>
    <t>Ямочный ремонт асфальтового покрытия дворовых территорий</t>
  </si>
  <si>
    <t>Мероприятие 1.2.</t>
  </si>
  <si>
    <t>Создание и ремонт пешеходных коммуникаций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</si>
  <si>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</si>
  <si>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на 49,2%</t>
  </si>
  <si>
    <t>Приобретение коммунальной техники</t>
  </si>
  <si>
    <t>Мероприятие 1.15.</t>
  </si>
  <si>
    <t>Содержание дворовых территорий</t>
  </si>
  <si>
    <t>Выполнено на 99,8%</t>
  </si>
  <si>
    <t>Мероприятие 1.16.</t>
  </si>
  <si>
    <t>Содержание в чистоте территории городского округа (общественные пространства)</t>
  </si>
  <si>
    <t>Мероприятие 1.17.</t>
  </si>
  <si>
    <t>Комплексное благоустройство дворовых территорий (установка новых и замена существующих элементов)</t>
  </si>
  <si>
    <t>Мероприятие 1.18.</t>
  </si>
  <si>
    <t>Содержание парков культуры и отдыха</t>
  </si>
  <si>
    <t>Выполнено на 98,6%</t>
  </si>
  <si>
    <t>Замена и модернизация детских игровых площадок</t>
  </si>
  <si>
    <t>Содержание, ремонт и восстановление уличного освещения</t>
  </si>
  <si>
    <t>Выполнено на 90,5%</t>
  </si>
  <si>
    <t>Замена неэнергоэффективных светильников наружного освещения</t>
  </si>
  <si>
    <t>Основное мероприятие 3.</t>
  </si>
  <si>
    <t>Приведение в надлежащее состояние подъездов в многоквартирных домах</t>
  </si>
  <si>
    <t>Выполнено на 99,7%</t>
  </si>
  <si>
    <t>Ремонт дворовых территорий</t>
  </si>
  <si>
    <t>Выполнено на 73,7%</t>
  </si>
  <si>
    <t>Выполнено на 88,4%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</si>
  <si>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</si>
  <si>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</si>
  <si>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Обеспечение разработки и внесение изменений в нормативы градостроительного проектирования городского округа</t>
  </si>
  <si>
    <t>Мероприятие 3.1.</t>
  </si>
  <si>
    <t>Разработка и внесение изменений в нормативы градостроительного проектирования городского округа</t>
  </si>
  <si>
    <t>Мероприятие 3.2.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</si>
  <si>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</si>
  <si>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Реализация политики пространственного развития городского округа</t>
  </si>
  <si>
    <t>Выполнено на 95,2%</t>
  </si>
  <si>
    <t>Основное мероприятие 4.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</si>
  <si>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</si>
  <si>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Мероприятие 4.1.</t>
  </si>
  <si>
    <t>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</si>
  <si>
    <t>Основное мероприятие 5.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</si>
  <si>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</si>
  <si>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Выполнено на 96,1%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</si>
  <si>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</si>
  <si>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</si>
  <si>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</si>
  <si>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</si>
  <si>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</si>
  <si>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99,1%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</si>
  <si>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</si>
  <si>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</si>
  <si>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</si>
  <si>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76,5%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</si>
  <si>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</si>
  <si>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</si>
  <si>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Мероприятие 1.5.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</si>
  <si>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</si>
  <si>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</si>
  <si>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Мероприятие 2.1.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</si>
  <si>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</si>
  <si>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</si>
  <si>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</si>
  <si>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</si>
  <si>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3.3.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</si>
  <si>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</si>
  <si>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</si>
  <si>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>Цифровая образовательная среда</t>
  </si>
  <si>
    <t>Мероприятие E4.4.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</si>
  <si>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</si>
  <si>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E4.5.</t>
  </si>
  <si>
    <t>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</si>
  <si>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Обеспечивающая подпрограмма</t>
  </si>
  <si>
    <t>Выполнено на 99,9%</t>
  </si>
  <si>
    <t>Создание условий для реализации полномочий органов местного самоуправления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</si>
  <si>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</si>
  <si>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</si>
  <si>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Подпрограмма 4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</si>
  <si>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</si>
  <si>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</si>
  <si>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</si>
  <si>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</si>
  <si>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Мероприятие 2.2.</t>
  </si>
  <si>
    <t>Проведение капитального (текущего) ремонта и технического переоснащения помещений, выделенных муниципальным архивам</t>
  </si>
  <si>
    <t>Пассажирский транспорт общего пользования</t>
  </si>
  <si>
    <t>Выполнено на 81,5%</t>
  </si>
  <si>
    <t>Обеспечение безопасности населения на объектах транспортной инфраструктуры</t>
  </si>
  <si>
    <t>Мероприятие 5.2.</t>
  </si>
  <si>
    <t>Обеспечение транспортной безопасности населения Московской области</t>
  </si>
  <si>
    <t>Мероприятие 5.3.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</si>
  <si>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</si>
  <si>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</si>
  <si>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</si>
  <si>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</si>
  <si>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</si>
  <si>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Капитальный ремонт и ремонт автомобильных дорог общего пользования местного значения</t>
  </si>
  <si>
    <t>Мероприятие 4.3.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</si>
  <si>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</si>
  <si>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</si>
  <si>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</si>
  <si>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4.9.</t>
  </si>
  <si>
    <t>Мероприятия по обеспечению безопасности дорожного движения</t>
  </si>
  <si>
    <t>Выполнено на 99,5%</t>
  </si>
  <si>
    <t>Расходы на обеспечение деятельности (оказание услуг) муниципальных учреждений в сфере дорожного хозяйства</t>
  </si>
  <si>
    <t>Выполнено на 89,5%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</si>
  <si>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</si>
  <si>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</si>
  <si>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</si>
  <si>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</si>
  <si>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</si>
  <si>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</si>
  <si>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</si>
  <si>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Мероприятие 1.6.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</si>
  <si>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</si>
  <si>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Мероприятие 1.7.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</si>
  <si>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</si>
  <si>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Основное мероприятие 7.</t>
  </si>
  <si>
    <t>Организация создания и эксплуатации сети объектов наружной рекламы</t>
  </si>
  <si>
    <t>Выполнено на 99,2%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</si>
  <si>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</si>
  <si>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</si>
  <si>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</si>
  <si>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</si>
  <si>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</si>
  <si>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</si>
  <si>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Выполнено на 97,8%</t>
  </si>
  <si>
    <t>Мир и согласие. Новые возможности</t>
  </si>
  <si>
    <t>Организация и проведение мероприятий, направленных на укрепление межэтнических и межконфессиональных отношений</t>
  </si>
  <si>
    <t>Эффективное местное самоуправление</t>
  </si>
  <si>
    <t>Выполнено на 93,9%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</si>
  <si>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</si>
  <si>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</si>
  <si>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</si>
  <si>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</si>
  <si>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</si>
  <si>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</si>
  <si>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</si>
  <si>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</si>
  <si>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</si>
  <si>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Подпрограмма 6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</si>
  <si>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</si>
  <si>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</si>
  <si>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</si>
  <si>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</si>
  <si>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Эффективное управление имущественным комплексом</t>
  </si>
  <si>
    <t>Управление имуществом, находящимся в муниципальной собственности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</si>
  <si>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</si>
  <si>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</si>
  <si>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Мероприятие 2.3.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</si>
  <si>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</si>
  <si>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</si>
  <si>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</si>
  <si>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</si>
  <si>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</si>
  <si>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</si>
  <si>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</si>
  <si>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</si>
  <si>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</si>
  <si>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Основное мероприятие 50.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</si>
  <si>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</si>
  <si>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</si>
  <si>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Выполнено на 98,8%</t>
  </si>
  <si>
    <t>Функционирование высшего должностного лица</t>
  </si>
  <si>
    <t>Расходы на обеспечение деятельности администрации</t>
  </si>
  <si>
    <t>Выполнено на 98,4%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</si>
  <si>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</si>
  <si>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</si>
  <si>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</si>
  <si>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Выполнено на 98%</t>
  </si>
  <si>
    <t>Мероприятие 1.8.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</si>
  <si>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</si>
  <si>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</si>
  <si>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>Мероприятие 1.10.</t>
  </si>
  <si>
    <t>Взносы в общественные организации (Уплата членских взносов членами Совета муниципальных образований Московской области)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</si>
  <si>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</si>
  <si>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</si>
  <si>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</si>
  <si>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</si>
  <si>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</si>
  <si>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</si>
  <si>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Выполнено на 99%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</si>
  <si>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</si>
  <si>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</si>
  <si>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</si>
  <si>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</si>
  <si>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</si>
  <si>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</si>
  <si>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</si>
  <si>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</si>
  <si>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</si>
  <si>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</si>
  <si>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</si>
  <si>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</si>
  <si>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</si>
  <si>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</si>
  <si>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</si>
  <si>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</si>
  <si>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</si>
  <si>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</si>
  <si>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</si>
  <si>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</si>
  <si>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</si>
  <si>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</si>
  <si>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</si>
  <si>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№5» по адресу: Московская область, город Реутов, ул. Г.И.Котовского, д.13</t>
  </si>
  <si>
    <t>Организация работ по поддержке и развитию промышленного потенциала на территории городских округов Московской области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</si>
  <si>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</si>
  <si>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</si>
  <si>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</si>
  <si>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</si>
  <si>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</si>
  <si>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</si>
  <si>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</si>
  <si>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</si>
  <si>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</si>
  <si>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</si>
  <si>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</si>
  <si>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</si>
  <si>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</si>
  <si>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</si>
  <si>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</si>
  <si>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</si>
  <si>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</si>
  <si>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</si>
  <si>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ОПЕРАТИВНЫЙ ОТЧЕТ О ВЫПОЛНЕНИИ МУНИЦИПАЛЬНЫХ ПРОГРАММ ГОРОДСКОГО ОКРУГА РЕУТОВ ЗА 2023 ГОД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</si>
  <si>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</si>
  <si>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</si>
  <si>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Проведение профилактических медицинских осмотров и диспансеризации населения</t>
  </si>
  <si>
    <t>Информирование застрахованных лиц о видах, качестве и об условиях предоставления им медицинской помощи медицинскими организациями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</si>
  <si>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</si>
  <si>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</si>
  <si>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</si>
  <si>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</si>
  <si>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</si>
  <si>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</si>
  <si>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Мероприятие 2.5.</t>
  </si>
  <si>
    <t>Обеспечение жильем нуждающихся из числа привлеченных медицинских работников</t>
  </si>
  <si>
    <t xml:space="preserve">финансирование не предусмотрено
</t>
  </si>
  <si>
    <t xml:space="preserve">выполнено на 100%
</t>
  </si>
  <si>
    <t>Развитие музейного дела</t>
  </si>
  <si>
    <t xml:space="preserve">Выполнение 100%
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</si>
  <si>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</si>
  <si>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</si>
  <si>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</si>
  <si>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</si>
  <si>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</si>
  <si>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</si>
  <si>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</si>
  <si>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 xml:space="preserve">Выполнение 99,99%
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</si>
  <si>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</si>
  <si>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</si>
  <si>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</si>
  <si>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</si>
  <si>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</si>
  <si>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</si>
  <si>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</si>
  <si>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 xml:space="preserve">Выполнение 99.99%
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</si>
  <si>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</si>
  <si>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</si>
  <si>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</si>
  <si>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</si>
  <si>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 xml:space="preserve">Выполнение 99%
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</si>
  <si>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</si>
  <si>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</si>
  <si>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</si>
  <si>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</si>
  <si>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</si>
  <si>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</si>
  <si>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Создание доступной среды в муниципальных учреждениях культуры</t>
  </si>
  <si>
    <t>Развитие образования в сфере культуры</t>
  </si>
  <si>
    <t xml:space="preserve">Выполнение 99,88%
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</si>
  <si>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</si>
  <si>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</si>
  <si>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</si>
  <si>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</si>
  <si>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 xml:space="preserve">Выполнение 99,27%
</t>
  </si>
  <si>
    <t>Основное мероприятие A1.</t>
  </si>
  <si>
    <t>Культурная среда</t>
  </si>
  <si>
    <t>Мероприятие A1.1.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</si>
  <si>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</si>
  <si>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A1.2.</t>
  </si>
  <si>
    <t>Приобретение музыкальных инструментов для муниципальных организаций дополнительного образования в сфере культуры</t>
  </si>
  <si>
    <t xml:space="preserve">Финансирование не предусмотрено
</t>
  </si>
  <si>
    <t>Подпрограмма 8</t>
  </si>
  <si>
    <t xml:space="preserve">Выполнение 99,83%
</t>
  </si>
  <si>
    <t>Обеспечение деятельности муниципальных органов - учреждения в сфере культуры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</si>
  <si>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</si>
  <si>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</si>
  <si>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</si>
  <si>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</si>
  <si>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</si>
  <si>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</si>
  <si>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</si>
  <si>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</si>
  <si>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</si>
  <si>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</si>
  <si>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</si>
  <si>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</si>
  <si>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</si>
  <si>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</si>
  <si>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</si>
  <si>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</si>
  <si>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</si>
  <si>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</si>
  <si>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</si>
  <si>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Мероприятие 20.3.</t>
  </si>
  <si>
    <t>Открытие клуба "Активное долголетие"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</si>
  <si>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</si>
  <si>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</si>
  <si>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</si>
  <si>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</si>
  <si>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</si>
  <si>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Координация проведения обучения по охране труда работников, в том числе организация обучения по охране труда руководителей специалистов организаций муниципальной собственности</t>
  </si>
  <si>
    <t xml:space="preserve">выполнено на 97,81%
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</si>
  <si>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</si>
  <si>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</si>
  <si>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</si>
  <si>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</si>
  <si>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Предоставление субсидии СО НКО в сфере социальной защиты населения</t>
  </si>
  <si>
    <t>Предоставление субсидий СО НКО в сфере культуры</t>
  </si>
  <si>
    <t>Предоставление субсидии СО НКО, реализующим основные образовательные программы дошкольного образования в качестве основного вида деятельности</t>
  </si>
  <si>
    <t>Предоставление субсидии СО НКО, оказывающим услугу присмотра и ухода за детьми</t>
  </si>
  <si>
    <t>Предоставление субсидий СО НКО в сфере физической культуры и спорта</t>
  </si>
  <si>
    <t>Предоставление субсидии СО НКО в сфере охраны здоровья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</si>
  <si>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</si>
  <si>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</si>
  <si>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</si>
  <si>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</si>
  <si>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</si>
  <si>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</si>
  <si>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</si>
  <si>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Развитие физической культуры и спорта</t>
  </si>
  <si>
    <t xml:space="preserve">Выполнение 99,9%
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</si>
  <si>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</si>
  <si>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муниципальных учреждений в области физической культуры и спорта</t>
  </si>
  <si>
    <t xml:space="preserve">Выполнение 99,7%
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</si>
  <si>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</si>
  <si>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</si>
  <si>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 xml:space="preserve">Выполнение 100 %
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</si>
  <si>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</si>
  <si>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</si>
  <si>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 xml:space="preserve">	Выполнение 99,7%
</t>
  </si>
  <si>
    <t>Проведение капитального ремонта муниципальных объектов физической культуры и спорта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</si>
  <si>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</si>
  <si>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</si>
  <si>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</si>
  <si>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</si>
  <si>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</si>
  <si>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</si>
  <si>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</si>
  <si>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Сохранение достигнутого уровня заработной платы отдельных категорий работников учреждений физической культуры и спорта</t>
  </si>
  <si>
    <t>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</si>
  <si>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Обеспечение деятельности органов местного самоуправления</t>
  </si>
  <si>
    <t xml:space="preserve">Выполнение  99,6%
</t>
  </si>
  <si>
    <t>Вовлечение в оборот земель сельскохозяйственного назначения и развитие мелиорации</t>
  </si>
  <si>
    <t xml:space="preserve">Выполнено на 100%
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</si>
  <si>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</si>
  <si>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</si>
  <si>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</si>
  <si>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 xml:space="preserve">Выполнено на 94,1%
</t>
  </si>
  <si>
    <t>Сохранение ветеринарно-санитарного благополучия</t>
  </si>
  <si>
    <t>Выполнено на 94,5%</t>
  </si>
  <si>
    <t xml:space="preserve"> «Осуществление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владельцев»</t>
  </si>
  <si>
    <t>Охрана окружающей среды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</si>
  <si>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</si>
  <si>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</si>
  <si>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</si>
  <si>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</si>
  <si>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</si>
  <si>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</si>
  <si>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</si>
  <si>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</si>
  <si>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</si>
  <si>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</si>
  <si>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</si>
  <si>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Профилактика преступлений и иных правонарушений</t>
  </si>
  <si>
    <t xml:space="preserve">	Выполнено на 98,7%
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</si>
  <si>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</si>
  <si>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Проведение мероприятий по профилактике терроризма</t>
  </si>
  <si>
    <t xml:space="preserve">Финансирование не предусмотрено 
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</si>
  <si>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</si>
  <si>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</si>
  <si>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 xml:space="preserve">Выполнено на 98,7%
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</si>
  <si>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</si>
  <si>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</si>
  <si>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</si>
  <si>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</si>
  <si>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</si>
  <si>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</si>
  <si>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</si>
  <si>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 xml:space="preserve">Выполнено на 33,33%
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</si>
  <si>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</si>
  <si>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</si>
  <si>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</si>
  <si>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</si>
  <si>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 xml:space="preserve">Выполнено на 0%
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</si>
  <si>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</si>
  <si>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 xml:space="preserve">Выполнено на 99,98%
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</si>
  <si>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</si>
  <si>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</si>
  <si>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</si>
  <si>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</si>
  <si>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</si>
  <si>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5.1.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</si>
  <si>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</si>
  <si>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</si>
  <si>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</si>
  <si>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</si>
  <si>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</si>
  <si>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Мероприятие 5.5.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</si>
  <si>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</si>
  <si>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Развитие похоронного дела</t>
  </si>
  <si>
    <t xml:space="preserve">Выполнено на 84,41%
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</si>
  <si>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</si>
  <si>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</si>
  <si>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</si>
  <si>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</si>
  <si>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 на территории муниципального образования Московской области</t>
  </si>
  <si>
    <t>Эксплуатация Системы-112 на территории муниципального образования</t>
  </si>
  <si>
    <t>Содержание и эксплуатация Системы-112</t>
  </si>
  <si>
    <t>Организация деятельности единых дежурно-диспетчерских служб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</si>
  <si>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</si>
  <si>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</si>
  <si>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</si>
  <si>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</si>
  <si>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</si>
  <si>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 и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</si>
  <si>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</si>
  <si>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</si>
  <si>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Создание, содержание системно-аппаратного комплекса "Безопасный город"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</si>
  <si>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</si>
  <si>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</si>
  <si>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Поддержание в постоянной готовности муниципальной автоматизированной системы централизованного оповещения (далее - МАСЦО)</t>
  </si>
  <si>
    <t>Развитие и модернизация МАСЦО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</si>
  <si>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</si>
  <si>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Формирование, хранение, использование и восполнение запасов материально-технических, продовольственных и иных средств в целях гражданской обороны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</si>
  <si>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</si>
  <si>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</si>
  <si>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</si>
  <si>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</si>
  <si>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</si>
  <si>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</si>
  <si>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</si>
  <si>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</si>
  <si>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 xml:space="preserve">Выполнено на 96,95%
</t>
  </si>
  <si>
    <t>Повышение степени пожарной безопасности на территории муниципального образования Московской области</t>
  </si>
  <si>
    <t>Выполнено на 96,95%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</si>
  <si>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</si>
  <si>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</si>
  <si>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 xml:space="preserve">Выполнено на 32,98%
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</si>
  <si>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</si>
  <si>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</si>
  <si>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 xml:space="preserve">Выполнено на 99,9%
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</si>
  <si>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</si>
  <si>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</si>
  <si>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</si>
  <si>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</si>
  <si>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</si>
  <si>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</si>
  <si>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</si>
  <si>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</si>
  <si>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</si>
  <si>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</si>
  <si>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</si>
  <si>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</si>
  <si>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</si>
  <si>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Обеспечение деятельности муниципального казенного учреждения "Единая дежурная диспетчерская служба муниципального образования Московской области"</t>
  </si>
  <si>
    <t xml:space="preserve">Выполнено на 99,7%
</t>
  </si>
  <si>
    <t>Выполнено на 82,55%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</si>
  <si>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</si>
  <si>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</si>
  <si>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проживающих в городском округе и нуждающихся в жилых помещениях малоимущих граждан жилыми помещениями</t>
  </si>
  <si>
    <t>Создание системы недопущения возникновения проблемных объектов в сфере жилищного строительства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</si>
  <si>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</t>
  </si>
  <si>
    <t>Обеспечение жильем молодых семей</t>
  </si>
  <si>
    <t xml:space="preserve">Выполнено на 99,99%
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</si>
  <si>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</si>
  <si>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</si>
  <si>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</si>
  <si>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 xml:space="preserve">Выполнено на 99,14%
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</si>
  <si>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</si>
  <si>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</si>
  <si>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</si>
  <si>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</si>
  <si>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Предоставление жилых помещений отдельным категориям граждан, установленным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</si>
  <si>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</si>
  <si>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</si>
  <si>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Реализация мероприятий по улучшению жилищных условий многодетных семей</t>
  </si>
  <si>
    <t>Выполнено на 99,3%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</si>
  <si>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</si>
  <si>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</si>
  <si>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</si>
  <si>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</si>
  <si>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</si>
  <si>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</si>
  <si>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Строительство, реконструкция, капитальный ремонт сетей водоснабжения, водоотведения, теплоснабжения муниципальной собственности</t>
  </si>
  <si>
    <t>Строительство и реконструкция сетей водоснабжения, водоотведения,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</si>
  <si>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</si>
  <si>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</si>
  <si>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</si>
  <si>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</si>
  <si>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</si>
  <si>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</si>
  <si>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 xml:space="preserve">Выполнено на100%
</t>
  </si>
  <si>
    <t>Реализация полномочий в сфере жилищно-коммунального хозяйства</t>
  </si>
  <si>
    <t>Создание экономических условий для повышения эффективности работы организаций жилищно-коммунального хозяйства Московской области</t>
  </si>
  <si>
    <t>Выполнение отдельных мероприятий муниципальных программ</t>
  </si>
  <si>
    <t>Финансовое обеспечение расходов, направленных на осуществление полномочий в сфере жилищно-коммунального хозяйства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</si>
  <si>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</si>
  <si>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Общее образование</t>
  </si>
  <si>
    <t xml:space="preserve">Выполнено на 98,4 %
</t>
  </si>
  <si>
    <t>Финансовое обеспечение деятельности образовательных организаций</t>
  </si>
  <si>
    <t>Проведение капитального ремонта, технического переоснащения и благоустройства территорий учреждений образования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</si>
  <si>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</si>
  <si>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Выполнено на 99,1 %
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</si>
  <si>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</si>
  <si>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</si>
  <si>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1.11.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</si>
  <si>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</si>
  <si>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 xml:space="preserve">Выполнено на 95,6 %
</t>
  </si>
  <si>
    <t>Укрепление материально-технической базы и проведение текущего ремонта общеобразовательных организаций</t>
  </si>
  <si>
    <t xml:space="preserve">Выполнено на 96,6 %
</t>
  </si>
  <si>
    <t>Профессиональная физическая охрана муниципальных учреждений в сфере общеобразовательных организаций</t>
  </si>
  <si>
    <t>Мероприятие 1.14.</t>
  </si>
  <si>
    <t>Организация питания обучающихся и воспитанников общеобразовательных организаций</t>
  </si>
  <si>
    <t>Мероприятия в сфере образования</t>
  </si>
  <si>
    <t xml:space="preserve">Выполнено на 95,7 %
</t>
  </si>
  <si>
    <t>Оснащение и лицензирование медицинских кабинетов образовательных организаций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</si>
  <si>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</si>
  <si>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</si>
  <si>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 xml:space="preserve">Выполнено на 96,4 %
</t>
  </si>
  <si>
    <t>Профессиональная физическая охрана муниципальных учреждений дошкольного образования</t>
  </si>
  <si>
    <t xml:space="preserve">Выполнено на 97,3 %
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</si>
  <si>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</si>
  <si>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</si>
  <si>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</si>
  <si>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Выполнено на 99,5 %
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</si>
  <si>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</si>
  <si>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</si>
  <si>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Выполнено на 97,1 %
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</si>
  <si>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</si>
  <si>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</si>
  <si>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 xml:space="preserve">Выполнено на 100 %
</t>
  </si>
  <si>
    <t>Повышение степени пожарной безопасности</t>
  </si>
  <si>
    <t xml:space="preserve">Выполнено на 97 %
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</si>
  <si>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</si>
  <si>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</si>
  <si>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</si>
  <si>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Проведение капитального ремонта объектов дошкольного образования, закупка оборудования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</si>
  <si>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</si>
  <si>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</si>
  <si>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Обеспечение условий доступности для инвалидов объектов и предоставляемых услуг в сфере образования</t>
  </si>
  <si>
    <t>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</si>
  <si>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</si>
  <si>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</si>
  <si>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</si>
  <si>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</si>
  <si>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</si>
  <si>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</si>
  <si>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</si>
  <si>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</si>
  <si>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P2.2.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</si>
  <si>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</si>
  <si>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</si>
  <si>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</si>
  <si>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</si>
  <si>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</si>
  <si>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</si>
  <si>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Мероприятия в сфере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</si>
  <si>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</si>
  <si>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</si>
  <si>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</si>
  <si>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</si>
  <si>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</si>
  <si>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</si>
  <si>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 xml:space="preserve">Выполнено на 88,1%
</t>
  </si>
  <si>
    <t xml:space="preserve">Выполнено на 97,8 %
</t>
  </si>
  <si>
    <t xml:space="preserve">Выполнено на 97,6 %
</t>
  </si>
  <si>
    <t xml:space="preserve">Выполнено на 96,3 %
</t>
  </si>
  <si>
    <t xml:space="preserve">Выполнено на 99,6%
</t>
  </si>
  <si>
    <t xml:space="preserve">Выполнено на 99,2 %
</t>
  </si>
  <si>
    <t xml:space="preserve">Выполнено на 99,8 %
</t>
  </si>
  <si>
    <t xml:space="preserve">Выполнено на 98,5 %
</t>
  </si>
  <si>
    <t>Выполнено на 98,4 %</t>
  </si>
  <si>
    <t>финансирование не предусмотрено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</si>
</sst>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85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right"/>
    </xf>
    <xf numFmtId="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6" xfId="0" applyNumberFormat="1" applyFont="1" applyFill="1" applyBorder="1" applyAlignment="1" applyProtection="1">
      <alignment horizontal="center" vertical="top"/>
      <protection locked="0"/>
    </xf>
    <xf numFmtId="0" fontId="7" fillId="2" borderId="2" xfId="0" applyNumberFormat="1" applyFont="1" applyFill="1" applyBorder="1" applyAlignment="1" applyProtection="1">
      <alignment horizontal="center" vertical="top"/>
      <protection locked="0"/>
    </xf>
    <xf numFmtId="0" fontId="7" fillId="2" borderId="7" xfId="0" applyNumberFormat="1" applyFont="1" applyFill="1" applyBorder="1" applyAlignment="1" applyProtection="1">
      <alignment horizontal="center" vertical="top"/>
      <protection locked="0"/>
    </xf>
    <xf numFmtId="0" fontId="10" fillId="2" borderId="15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4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4" fontId="6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8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EE8FB"/>
      <color rgb="FFFDDBF8"/>
      <color rgb="FF99FF33"/>
      <color rgb="FFFDE0C3"/>
      <color rgb="FFC5E5CD"/>
      <color rgb="FFD6FEEE"/>
      <color rgb="FFF0F5FE"/>
      <color rgb="FFC5E9E5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8"/>
  <sheetViews>
    <sheetView tabSelected="1" zoomScale="90" zoomScaleNormal="90" workbookViewId="0">
      <selection activeCell="L11" sqref="L11"/>
    </sheetView>
  </sheetViews>
  <sheetFormatPr defaultColWidth="8.85546875" defaultRowHeight="22.5" customHeight="1" x14ac:dyDescent="0.2"/>
  <cols>
    <col min="1" max="1" width="3.7109375" style="14" customWidth="1"/>
    <col min="2" max="2" width="14.28515625" style="14" customWidth="1"/>
    <col min="3" max="3" width="18.42578125" style="13" customWidth="1"/>
    <col min="4" max="4" width="62.7109375" style="13" customWidth="1"/>
    <col min="5" max="5" width="16.7109375" style="16" customWidth="1"/>
    <col min="6" max="6" width="15.42578125" style="16" customWidth="1"/>
    <col min="7" max="7" width="32.28515625" style="17" customWidth="1"/>
    <col min="8" max="8" width="17.28515625" style="16" customWidth="1"/>
    <col min="9" max="16384" width="8.85546875" style="13"/>
  </cols>
  <sheetData>
    <row r="1" spans="1:8" ht="8.25" customHeight="1" x14ac:dyDescent="0.2">
      <c r="A1" s="31" t="s">
        <v>308</v>
      </c>
      <c r="B1" s="32"/>
      <c r="C1" s="32"/>
      <c r="D1" s="32"/>
      <c r="E1" s="32"/>
      <c r="F1" s="32"/>
      <c r="G1" s="32"/>
      <c r="H1" s="33"/>
    </row>
    <row r="2" spans="1:8" ht="9.75" customHeight="1" x14ac:dyDescent="0.2">
      <c r="A2" s="34"/>
      <c r="B2" s="35"/>
      <c r="C2" s="35"/>
      <c r="D2" s="35"/>
      <c r="E2" s="35"/>
      <c r="F2" s="35"/>
      <c r="G2" s="35"/>
      <c r="H2" s="36"/>
    </row>
    <row r="3" spans="1:8" ht="74.25" customHeight="1" x14ac:dyDescent="0.2">
      <c r="A3" s="9" t="s">
        <v>0</v>
      </c>
      <c r="B3" s="9" t="s">
        <v>1</v>
      </c>
      <c r="C3" s="8" t="s">
        <v>24</v>
      </c>
      <c r="D3" s="8" t="s">
        <v>2</v>
      </c>
      <c r="E3" s="7" t="s">
        <v>26</v>
      </c>
      <c r="F3" s="7" t="s">
        <v>25</v>
      </c>
      <c r="G3" s="10" t="s">
        <v>3</v>
      </c>
      <c r="H3" s="7" t="s">
        <v>4</v>
      </c>
    </row>
    <row r="4" spans="1:8" ht="13.5" customHeight="1" thickBot="1" x14ac:dyDescent="0.25">
      <c r="A4" s="11">
        <v>1</v>
      </c>
      <c r="B4" s="12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2.5" customHeight="1" x14ac:dyDescent="0.2">
      <c r="A5" s="44">
        <v>1</v>
      </c>
      <c r="B5" s="46" t="s">
        <v>5</v>
      </c>
      <c r="C5" s="77" t="s">
        <v>52</v>
      </c>
      <c r="D5" s="77" t="s">
        <v>309</v>
      </c>
      <c r="E5" s="3">
        <f>E6</f>
        <v>0</v>
      </c>
      <c r="F5" s="3">
        <f>F6</f>
        <v>0</v>
      </c>
      <c r="G5" s="78" t="s">
        <v>321</v>
      </c>
      <c r="H5" s="3">
        <f>H6</f>
        <v>0</v>
      </c>
    </row>
    <row r="6" spans="1:8" ht="22.5" customHeight="1" x14ac:dyDescent="0.2">
      <c r="A6" s="45"/>
      <c r="B6" s="47"/>
      <c r="C6" s="79" t="s">
        <v>27</v>
      </c>
      <c r="D6" s="79" t="s">
        <v>310</v>
      </c>
      <c r="E6" s="5">
        <f>E7+E8</f>
        <v>0</v>
      </c>
      <c r="F6" s="5">
        <f>F7+F8</f>
        <v>0</v>
      </c>
      <c r="G6" s="5" t="s">
        <v>668</v>
      </c>
      <c r="H6" s="5">
        <f>H7+H8</f>
        <v>0</v>
      </c>
    </row>
    <row r="7" spans="1:8" ht="22.5" customHeight="1" x14ac:dyDescent="0.2">
      <c r="A7" s="45"/>
      <c r="B7" s="47"/>
      <c r="C7" s="81" t="s">
        <v>143</v>
      </c>
      <c r="D7" s="79" t="s">
        <v>311</v>
      </c>
      <c r="E7" s="5">
        <f>0</f>
        <v>0</v>
      </c>
      <c r="F7" s="5">
        <f>0</f>
        <v>0</v>
      </c>
      <c r="G7" s="80" t="s">
        <v>321</v>
      </c>
      <c r="H7" s="5">
        <f>0</f>
        <v>0</v>
      </c>
    </row>
    <row r="8" spans="1:8" ht="22.5" customHeight="1" x14ac:dyDescent="0.2">
      <c r="A8" s="45"/>
      <c r="B8" s="47"/>
      <c r="C8" s="81" t="s">
        <v>166</v>
      </c>
      <c r="D8" s="79" t="s">
        <v>312</v>
      </c>
      <c r="E8" s="5">
        <f>0</f>
        <v>0</v>
      </c>
      <c r="F8" s="5">
        <f>0</f>
        <v>0</v>
      </c>
      <c r="G8" s="80" t="s">
        <v>321</v>
      </c>
      <c r="H8" s="5">
        <f>0</f>
        <v>0</v>
      </c>
    </row>
    <row r="9" spans="1:8" ht="22.5" customHeight="1" x14ac:dyDescent="0.2">
      <c r="A9" s="45"/>
      <c r="B9" s="47"/>
      <c r="C9" s="82" t="s">
        <v>28</v>
      </c>
      <c r="D9" s="82" t="s">
        <v>313</v>
      </c>
      <c r="E9" s="83">
        <f>E10</f>
        <v>830</v>
      </c>
      <c r="F9" s="83">
        <f>F10</f>
        <v>830</v>
      </c>
      <c r="G9" s="84" t="s">
        <v>322</v>
      </c>
      <c r="H9" s="83">
        <f>H10</f>
        <v>830</v>
      </c>
    </row>
    <row r="10" spans="1:8" ht="22.5" customHeight="1" x14ac:dyDescent="0.2">
      <c r="A10" s="45"/>
      <c r="B10" s="47"/>
      <c r="C10" s="79" t="s">
        <v>27</v>
      </c>
      <c r="D10" s="79" t="s">
        <v>314</v>
      </c>
      <c r="E10" s="5">
        <f>E11+E12+E13+E14+E15</f>
        <v>830</v>
      </c>
      <c r="F10" s="5">
        <f>F11+F12+F13+F14+F15</f>
        <v>830</v>
      </c>
      <c r="G10" s="80" t="s">
        <v>322</v>
      </c>
      <c r="H10" s="5">
        <f>H11+H12+H13+H14+H15</f>
        <v>830</v>
      </c>
    </row>
    <row r="11" spans="1:8" ht="22.5" customHeight="1" x14ac:dyDescent="0.2">
      <c r="A11" s="45"/>
      <c r="B11" s="47"/>
      <c r="C11" s="81" t="s">
        <v>143</v>
      </c>
      <c r="D11" s="79" t="s">
        <v>315</v>
      </c>
      <c r="E11" s="5">
        <f>290</f>
        <v>290</v>
      </c>
      <c r="F11" s="5">
        <f>290</f>
        <v>290</v>
      </c>
      <c r="G11" s="80" t="s">
        <v>322</v>
      </c>
      <c r="H11" s="5">
        <f>290</f>
        <v>290</v>
      </c>
    </row>
    <row r="12" spans="1:8" ht="22.5" customHeight="1" x14ac:dyDescent="0.2">
      <c r="A12" s="45"/>
      <c r="B12" s="47"/>
      <c r="C12" s="81" t="s">
        <v>166</v>
      </c>
      <c r="D12" s="79" t="s">
        <v>316</v>
      </c>
      <c r="E12" s="5">
        <f>0</f>
        <v>0</v>
      </c>
      <c r="F12" s="5">
        <f>0</f>
        <v>0</v>
      </c>
      <c r="G12" s="80" t="s">
        <v>321</v>
      </c>
      <c r="H12" s="5">
        <f>0</f>
        <v>0</v>
      </c>
    </row>
    <row r="13" spans="1:8" ht="22.5" customHeight="1" x14ac:dyDescent="0.2">
      <c r="A13" s="45"/>
      <c r="B13" s="47"/>
      <c r="C13" s="81" t="s">
        <v>232</v>
      </c>
      <c r="D13" s="79" t="s">
        <v>317</v>
      </c>
      <c r="E13" s="5">
        <f>0</f>
        <v>0</v>
      </c>
      <c r="F13" s="5">
        <f>0</f>
        <v>0</v>
      </c>
      <c r="G13" s="80" t="s">
        <v>321</v>
      </c>
      <c r="H13" s="5">
        <f>0</f>
        <v>0</v>
      </c>
    </row>
    <row r="14" spans="1:8" ht="22.5" customHeight="1" x14ac:dyDescent="0.2">
      <c r="A14" s="45"/>
      <c r="B14" s="47"/>
      <c r="C14" s="81" t="s">
        <v>300</v>
      </c>
      <c r="D14" s="79" t="s">
        <v>318</v>
      </c>
      <c r="E14" s="5">
        <f>540</f>
        <v>540</v>
      </c>
      <c r="F14" s="5">
        <f>540</f>
        <v>540</v>
      </c>
      <c r="G14" s="80" t="s">
        <v>322</v>
      </c>
      <c r="H14" s="5">
        <f>540</f>
        <v>540</v>
      </c>
    </row>
    <row r="15" spans="1:8" ht="22.5" customHeight="1" x14ac:dyDescent="0.2">
      <c r="A15" s="45"/>
      <c r="B15" s="47"/>
      <c r="C15" s="81" t="s">
        <v>319</v>
      </c>
      <c r="D15" s="79" t="s">
        <v>320</v>
      </c>
      <c r="E15" s="5">
        <f>0</f>
        <v>0</v>
      </c>
      <c r="F15" s="5">
        <f>0</f>
        <v>0</v>
      </c>
      <c r="G15" s="80" t="s">
        <v>321</v>
      </c>
      <c r="H15" s="5">
        <f>0</f>
        <v>0</v>
      </c>
    </row>
    <row r="16" spans="1:8" ht="22.5" customHeight="1" thickBot="1" x14ac:dyDescent="0.25">
      <c r="A16" s="54" t="s">
        <v>6</v>
      </c>
      <c r="B16" s="55"/>
      <c r="C16" s="55"/>
      <c r="D16" s="56"/>
      <c r="E16" s="57">
        <f>E5+E9</f>
        <v>830</v>
      </c>
      <c r="F16" s="57">
        <f>F5+F9</f>
        <v>830</v>
      </c>
      <c r="G16" s="58" t="s">
        <v>32</v>
      </c>
      <c r="H16" s="57">
        <f>H5+H9</f>
        <v>830</v>
      </c>
    </row>
    <row r="17" spans="1:8" ht="22.5" customHeight="1" x14ac:dyDescent="0.2">
      <c r="A17" s="23">
        <v>2</v>
      </c>
      <c r="B17" s="48" t="s">
        <v>7</v>
      </c>
      <c r="C17" s="77" t="s">
        <v>80</v>
      </c>
      <c r="D17" s="77" t="s">
        <v>323</v>
      </c>
      <c r="E17" s="3">
        <f>E18+E21</f>
        <v>11697.19</v>
      </c>
      <c r="F17" s="3">
        <f>F18+F21</f>
        <v>11697.19</v>
      </c>
      <c r="G17" s="78" t="s">
        <v>324</v>
      </c>
      <c r="H17" s="3">
        <f>H18+H21</f>
        <v>11697.19</v>
      </c>
    </row>
    <row r="18" spans="1:8" ht="22.5" customHeight="1" x14ac:dyDescent="0.2">
      <c r="A18" s="23"/>
      <c r="B18" s="48"/>
      <c r="C18" s="79" t="s">
        <v>30</v>
      </c>
      <c r="D18" s="79" t="s">
        <v>325</v>
      </c>
      <c r="E18" s="5">
        <f>E19+E20</f>
        <v>11583.09</v>
      </c>
      <c r="F18" s="5">
        <f>F19+F20</f>
        <v>11583.09</v>
      </c>
      <c r="G18" s="80" t="s">
        <v>324</v>
      </c>
      <c r="H18" s="5">
        <f>H19+H20</f>
        <v>11583.09</v>
      </c>
    </row>
    <row r="19" spans="1:8" ht="22.5" customHeight="1" x14ac:dyDescent="0.2">
      <c r="A19" s="23"/>
      <c r="B19" s="48"/>
      <c r="C19" s="81" t="s">
        <v>85</v>
      </c>
      <c r="D19" s="79" t="s">
        <v>326</v>
      </c>
      <c r="E19" s="5">
        <v>11105.45</v>
      </c>
      <c r="F19" s="5">
        <v>11105.45</v>
      </c>
      <c r="G19" s="80" t="s">
        <v>324</v>
      </c>
      <c r="H19" s="5">
        <v>11105.45</v>
      </c>
    </row>
    <row r="20" spans="1:8" ht="22.5" customHeight="1" x14ac:dyDescent="0.2">
      <c r="A20" s="23"/>
      <c r="B20" s="48"/>
      <c r="C20" s="81" t="s">
        <v>59</v>
      </c>
      <c r="D20" s="79" t="s">
        <v>327</v>
      </c>
      <c r="E20" s="5">
        <v>477.64</v>
      </c>
      <c r="F20" s="5">
        <v>477.64</v>
      </c>
      <c r="G20" s="80" t="s">
        <v>324</v>
      </c>
      <c r="H20" s="5">
        <v>477.64</v>
      </c>
    </row>
    <row r="21" spans="1:8" ht="22.5" customHeight="1" x14ac:dyDescent="0.2">
      <c r="A21" s="23"/>
      <c r="B21" s="48"/>
      <c r="C21" s="79" t="s">
        <v>106</v>
      </c>
      <c r="D21" s="79" t="s">
        <v>328</v>
      </c>
      <c r="E21" s="5">
        <f>E22</f>
        <v>114.1</v>
      </c>
      <c r="F21" s="5">
        <v>114.1</v>
      </c>
      <c r="G21" s="80" t="s">
        <v>324</v>
      </c>
      <c r="H21" s="5">
        <v>114.1</v>
      </c>
    </row>
    <row r="22" spans="1:8" ht="22.5" customHeight="1" x14ac:dyDescent="0.2">
      <c r="A22" s="23"/>
      <c r="B22" s="48"/>
      <c r="C22" s="81" t="s">
        <v>329</v>
      </c>
      <c r="D22" s="79" t="s">
        <v>330</v>
      </c>
      <c r="E22" s="5">
        <v>114.1</v>
      </c>
      <c r="F22" s="5">
        <v>114.1</v>
      </c>
      <c r="G22" s="80" t="s">
        <v>324</v>
      </c>
      <c r="H22" s="5">
        <v>114.1</v>
      </c>
    </row>
    <row r="23" spans="1:8" ht="22.5" customHeight="1" x14ac:dyDescent="0.2">
      <c r="A23" s="23"/>
      <c r="B23" s="48"/>
      <c r="C23" s="77" t="s">
        <v>31</v>
      </c>
      <c r="D23" s="77" t="s">
        <v>331</v>
      </c>
      <c r="E23" s="3">
        <f>E24+E29</f>
        <v>35331.619999999995</v>
      </c>
      <c r="F23" s="3">
        <f>F24+F29</f>
        <v>35331.609999999993</v>
      </c>
      <c r="G23" s="78" t="s">
        <v>332</v>
      </c>
      <c r="H23" s="3">
        <f>H24+H29</f>
        <v>35331.609999999993</v>
      </c>
    </row>
    <row r="24" spans="1:8" ht="22.5" customHeight="1" x14ac:dyDescent="0.2">
      <c r="A24" s="23"/>
      <c r="B24" s="48"/>
      <c r="C24" s="79" t="s">
        <v>30</v>
      </c>
      <c r="D24" s="79" t="s">
        <v>333</v>
      </c>
      <c r="E24" s="5">
        <f>E25+E26+E27+E28</f>
        <v>34919.619999999995</v>
      </c>
      <c r="F24" s="5">
        <f>F25+F26+F27+F28</f>
        <v>34919.609999999993</v>
      </c>
      <c r="G24" s="80" t="s">
        <v>324</v>
      </c>
      <c r="H24" s="5">
        <f>H25+H26+H27+H28</f>
        <v>34919.609999999993</v>
      </c>
    </row>
    <row r="25" spans="1:8" ht="22.5" customHeight="1" x14ac:dyDescent="0.2">
      <c r="A25" s="23"/>
      <c r="B25" s="48"/>
      <c r="C25" s="81" t="s">
        <v>85</v>
      </c>
      <c r="D25" s="79" t="s">
        <v>334</v>
      </c>
      <c r="E25" s="5">
        <v>32773.370000000003</v>
      </c>
      <c r="F25" s="5">
        <v>32773.370000000003</v>
      </c>
      <c r="G25" s="80" t="s">
        <v>324</v>
      </c>
      <c r="H25" s="5">
        <v>32773.370000000003</v>
      </c>
    </row>
    <row r="26" spans="1:8" ht="22.5" customHeight="1" x14ac:dyDescent="0.2">
      <c r="A26" s="23"/>
      <c r="B26" s="48"/>
      <c r="C26" s="81" t="s">
        <v>87</v>
      </c>
      <c r="D26" s="79" t="s">
        <v>335</v>
      </c>
      <c r="E26" s="5">
        <v>106.59</v>
      </c>
      <c r="F26" s="5">
        <v>106.59</v>
      </c>
      <c r="G26" s="80" t="s">
        <v>324</v>
      </c>
      <c r="H26" s="5">
        <v>106.59</v>
      </c>
    </row>
    <row r="27" spans="1:8" ht="22.5" customHeight="1" x14ac:dyDescent="0.2">
      <c r="A27" s="23"/>
      <c r="B27" s="48"/>
      <c r="C27" s="81" t="s">
        <v>57</v>
      </c>
      <c r="D27" s="79" t="s">
        <v>336</v>
      </c>
      <c r="E27" s="5">
        <v>657.6</v>
      </c>
      <c r="F27" s="5">
        <v>657.59</v>
      </c>
      <c r="G27" s="80" t="s">
        <v>332</v>
      </c>
      <c r="H27" s="5">
        <v>657.59</v>
      </c>
    </row>
    <row r="28" spans="1:8" ht="22.5" customHeight="1" x14ac:dyDescent="0.2">
      <c r="A28" s="23"/>
      <c r="B28" s="48"/>
      <c r="C28" s="81" t="s">
        <v>59</v>
      </c>
      <c r="D28" s="79" t="s">
        <v>327</v>
      </c>
      <c r="E28" s="5">
        <v>1382.06</v>
      </c>
      <c r="F28" s="5">
        <v>1382.06</v>
      </c>
      <c r="G28" s="80" t="s">
        <v>324</v>
      </c>
      <c r="H28" s="5">
        <v>1382.06</v>
      </c>
    </row>
    <row r="29" spans="1:8" ht="22.5" customHeight="1" x14ac:dyDescent="0.2">
      <c r="A29" s="23"/>
      <c r="B29" s="48"/>
      <c r="C29" s="79" t="s">
        <v>27</v>
      </c>
      <c r="D29" s="79" t="s">
        <v>337</v>
      </c>
      <c r="E29" s="5">
        <f>E30</f>
        <v>412</v>
      </c>
      <c r="F29" s="5">
        <f>F30</f>
        <v>412</v>
      </c>
      <c r="G29" s="80" t="s">
        <v>324</v>
      </c>
      <c r="H29" s="5">
        <f>H30</f>
        <v>412</v>
      </c>
    </row>
    <row r="30" spans="1:8" ht="22.5" customHeight="1" x14ac:dyDescent="0.2">
      <c r="A30" s="23"/>
      <c r="B30" s="48"/>
      <c r="C30" s="81" t="s">
        <v>232</v>
      </c>
      <c r="D30" s="79" t="s">
        <v>338</v>
      </c>
      <c r="E30" s="5">
        <v>412</v>
      </c>
      <c r="F30" s="5">
        <v>412</v>
      </c>
      <c r="G30" s="80" t="s">
        <v>324</v>
      </c>
      <c r="H30" s="5">
        <v>412</v>
      </c>
    </row>
    <row r="31" spans="1:8" ht="22.5" customHeight="1" x14ac:dyDescent="0.2">
      <c r="A31" s="23"/>
      <c r="B31" s="48"/>
      <c r="C31" s="77" t="s">
        <v>161</v>
      </c>
      <c r="D31" s="77" t="s">
        <v>339</v>
      </c>
      <c r="E31" s="3">
        <f>E32+E35+E37</f>
        <v>122350.81</v>
      </c>
      <c r="F31" s="3">
        <f>F32+F35+F37</f>
        <v>122350.79000000001</v>
      </c>
      <c r="G31" s="78" t="s">
        <v>340</v>
      </c>
      <c r="H31" s="3">
        <f>H32+H35+H37</f>
        <v>122350.79000000001</v>
      </c>
    </row>
    <row r="32" spans="1:8" ht="22.5" customHeight="1" x14ac:dyDescent="0.2">
      <c r="A32" s="23"/>
      <c r="B32" s="48"/>
      <c r="C32" s="79" t="s">
        <v>121</v>
      </c>
      <c r="D32" s="79" t="s">
        <v>341</v>
      </c>
      <c r="E32" s="5">
        <f>E33+E34</f>
        <v>116548.31</v>
      </c>
      <c r="F32" s="5">
        <f>F33+F34</f>
        <v>116548.29000000001</v>
      </c>
      <c r="G32" s="80" t="s">
        <v>332</v>
      </c>
      <c r="H32" s="5">
        <f>H33+H34</f>
        <v>116548.29000000001</v>
      </c>
    </row>
    <row r="33" spans="1:8" ht="22.5" customHeight="1" x14ac:dyDescent="0.2">
      <c r="A33" s="23"/>
      <c r="B33" s="48"/>
      <c r="C33" s="81" t="s">
        <v>123</v>
      </c>
      <c r="D33" s="79" t="s">
        <v>342</v>
      </c>
      <c r="E33" s="5">
        <v>73242.05</v>
      </c>
      <c r="F33" s="5">
        <v>73242.05</v>
      </c>
      <c r="G33" s="80" t="s">
        <v>324</v>
      </c>
      <c r="H33" s="5">
        <v>73242.05</v>
      </c>
    </row>
    <row r="34" spans="1:8" ht="22.5" customHeight="1" x14ac:dyDescent="0.2">
      <c r="A34" s="23"/>
      <c r="B34" s="48"/>
      <c r="C34" s="81" t="s">
        <v>343</v>
      </c>
      <c r="D34" s="79" t="s">
        <v>344</v>
      </c>
      <c r="E34" s="5">
        <v>43306.26</v>
      </c>
      <c r="F34" s="5">
        <v>43306.239999999998</v>
      </c>
      <c r="G34" s="80" t="s">
        <v>345</v>
      </c>
      <c r="H34" s="5">
        <v>43306.239999999998</v>
      </c>
    </row>
    <row r="35" spans="1:8" ht="22.5" customHeight="1" x14ac:dyDescent="0.2">
      <c r="A35" s="23"/>
      <c r="B35" s="48"/>
      <c r="C35" s="79" t="s">
        <v>125</v>
      </c>
      <c r="D35" s="79" t="s">
        <v>346</v>
      </c>
      <c r="E35" s="5">
        <f>E36</f>
        <v>756.2</v>
      </c>
      <c r="F35" s="5">
        <f>F36</f>
        <v>756.2</v>
      </c>
      <c r="G35" s="80" t="s">
        <v>324</v>
      </c>
      <c r="H35" s="5">
        <f>H36</f>
        <v>756.2</v>
      </c>
    </row>
    <row r="36" spans="1:8" ht="22.5" customHeight="1" x14ac:dyDescent="0.2">
      <c r="A36" s="23"/>
      <c r="B36" s="48"/>
      <c r="C36" s="81" t="s">
        <v>347</v>
      </c>
      <c r="D36" s="79" t="s">
        <v>348</v>
      </c>
      <c r="E36" s="5">
        <v>756.2</v>
      </c>
      <c r="F36" s="5">
        <v>756.2</v>
      </c>
      <c r="G36" s="80" t="s">
        <v>324</v>
      </c>
      <c r="H36" s="5">
        <v>756.2</v>
      </c>
    </row>
    <row r="37" spans="1:8" ht="22.5" customHeight="1" x14ac:dyDescent="0.2">
      <c r="A37" s="23"/>
      <c r="B37" s="48"/>
      <c r="C37" s="79" t="s">
        <v>200</v>
      </c>
      <c r="D37" s="79" t="s">
        <v>349</v>
      </c>
      <c r="E37" s="5">
        <f>E38</f>
        <v>5046.3</v>
      </c>
      <c r="F37" s="5">
        <f>F38</f>
        <v>5046.3</v>
      </c>
      <c r="G37" s="80" t="s">
        <v>324</v>
      </c>
      <c r="H37" s="5">
        <f>H38</f>
        <v>5046.3</v>
      </c>
    </row>
    <row r="38" spans="1:8" ht="22.5" customHeight="1" x14ac:dyDescent="0.2">
      <c r="A38" s="23"/>
      <c r="B38" s="48"/>
      <c r="C38" s="81" t="s">
        <v>203</v>
      </c>
      <c r="D38" s="79" t="s">
        <v>327</v>
      </c>
      <c r="E38" s="5">
        <v>5046.3</v>
      </c>
      <c r="F38" s="5">
        <v>5046.3</v>
      </c>
      <c r="G38" s="80" t="s">
        <v>324</v>
      </c>
      <c r="H38" s="5">
        <v>5046.3</v>
      </c>
    </row>
    <row r="39" spans="1:8" ht="22.5" customHeight="1" x14ac:dyDescent="0.2">
      <c r="A39" s="23"/>
      <c r="B39" s="48"/>
      <c r="C39" s="77" t="s">
        <v>28</v>
      </c>
      <c r="D39" s="77" t="s">
        <v>350</v>
      </c>
      <c r="E39" s="3">
        <f>E40</f>
        <v>300</v>
      </c>
      <c r="F39" s="3">
        <f>F40</f>
        <v>300</v>
      </c>
      <c r="G39" s="78" t="s">
        <v>324</v>
      </c>
      <c r="H39" s="3">
        <f>H40</f>
        <v>300</v>
      </c>
    </row>
    <row r="40" spans="1:8" ht="22.5" customHeight="1" x14ac:dyDescent="0.2">
      <c r="A40" s="23"/>
      <c r="B40" s="48"/>
      <c r="C40" s="79" t="s">
        <v>30</v>
      </c>
      <c r="D40" s="79" t="s">
        <v>351</v>
      </c>
      <c r="E40" s="5">
        <f>E41</f>
        <v>300</v>
      </c>
      <c r="F40" s="5">
        <f>F41</f>
        <v>300</v>
      </c>
      <c r="G40" s="80" t="s">
        <v>324</v>
      </c>
      <c r="H40" s="5">
        <f>H41</f>
        <v>300</v>
      </c>
    </row>
    <row r="41" spans="1:8" ht="22.5" customHeight="1" x14ac:dyDescent="0.2">
      <c r="A41" s="23"/>
      <c r="B41" s="48"/>
      <c r="C41" s="81" t="s">
        <v>85</v>
      </c>
      <c r="D41" s="79" t="s">
        <v>352</v>
      </c>
      <c r="E41" s="5">
        <v>300</v>
      </c>
      <c r="F41" s="5">
        <v>300</v>
      </c>
      <c r="G41" s="80" t="s">
        <v>324</v>
      </c>
      <c r="H41" s="5">
        <v>300</v>
      </c>
    </row>
    <row r="42" spans="1:8" ht="22.5" customHeight="1" x14ac:dyDescent="0.2">
      <c r="A42" s="23"/>
      <c r="B42" s="48"/>
      <c r="C42" s="77" t="s">
        <v>223</v>
      </c>
      <c r="D42" s="77" t="s">
        <v>353</v>
      </c>
      <c r="E42" s="3">
        <f>E43+E45+E47</f>
        <v>91774.38</v>
      </c>
      <c r="F42" s="3">
        <f>F43+F45+F47</f>
        <v>91771.390000000014</v>
      </c>
      <c r="G42" s="78" t="s">
        <v>354</v>
      </c>
      <c r="H42" s="3">
        <f>H43+H45+H47</f>
        <v>91771.390000000014</v>
      </c>
    </row>
    <row r="43" spans="1:8" ht="22.5" customHeight="1" x14ac:dyDescent="0.2">
      <c r="A43" s="23"/>
      <c r="B43" s="48"/>
      <c r="C43" s="79" t="s">
        <v>30</v>
      </c>
      <c r="D43" s="79" t="s">
        <v>355</v>
      </c>
      <c r="E43" s="5">
        <f>E44</f>
        <v>86189.82</v>
      </c>
      <c r="F43" s="5">
        <f>F44</f>
        <v>86189.82</v>
      </c>
      <c r="G43" s="80" t="s">
        <v>324</v>
      </c>
      <c r="H43" s="5">
        <f>H44</f>
        <v>86189.82</v>
      </c>
    </row>
    <row r="44" spans="1:8" ht="22.5" customHeight="1" x14ac:dyDescent="0.2">
      <c r="A44" s="23"/>
      <c r="B44" s="48"/>
      <c r="C44" s="81" t="s">
        <v>85</v>
      </c>
      <c r="D44" s="79" t="s">
        <v>356</v>
      </c>
      <c r="E44" s="5">
        <v>86189.82</v>
      </c>
      <c r="F44" s="5">
        <v>86189.82</v>
      </c>
      <c r="G44" s="80" t="s">
        <v>324</v>
      </c>
      <c r="H44" s="5">
        <v>86189.82</v>
      </c>
    </row>
    <row r="45" spans="1:8" ht="22.5" customHeight="1" x14ac:dyDescent="0.2">
      <c r="A45" s="23"/>
      <c r="B45" s="48"/>
      <c r="C45" s="79" t="s">
        <v>121</v>
      </c>
      <c r="D45" s="79" t="s">
        <v>357</v>
      </c>
      <c r="E45" s="5">
        <f>E46</f>
        <v>409.01</v>
      </c>
      <c r="F45" s="5">
        <f>F46</f>
        <v>406.02</v>
      </c>
      <c r="G45" s="80" t="s">
        <v>324</v>
      </c>
      <c r="H45" s="5">
        <f>H46</f>
        <v>406.02</v>
      </c>
    </row>
    <row r="46" spans="1:8" ht="22.5" customHeight="1" x14ac:dyDescent="0.2">
      <c r="A46" s="23"/>
      <c r="B46" s="48"/>
      <c r="C46" s="81" t="s">
        <v>123</v>
      </c>
      <c r="D46" s="79" t="s">
        <v>358</v>
      </c>
      <c r="E46" s="5">
        <v>409.01</v>
      </c>
      <c r="F46" s="5">
        <v>406.02</v>
      </c>
      <c r="G46" s="80" t="s">
        <v>359</v>
      </c>
      <c r="H46" s="5">
        <v>406.02</v>
      </c>
    </row>
    <row r="47" spans="1:8" ht="22.5" customHeight="1" x14ac:dyDescent="0.2">
      <c r="A47" s="23"/>
      <c r="B47" s="48"/>
      <c r="C47" s="79" t="s">
        <v>360</v>
      </c>
      <c r="D47" s="79" t="s">
        <v>361</v>
      </c>
      <c r="E47" s="5">
        <f>E48+E49</f>
        <v>5175.55</v>
      </c>
      <c r="F47" s="5">
        <f>F48+F49</f>
        <v>5175.55</v>
      </c>
      <c r="G47" s="80" t="s">
        <v>324</v>
      </c>
      <c r="H47" s="5">
        <f>H48+H49</f>
        <v>5175.55</v>
      </c>
    </row>
    <row r="48" spans="1:8" ht="22.5" customHeight="1" x14ac:dyDescent="0.2">
      <c r="A48" s="23"/>
      <c r="B48" s="48"/>
      <c r="C48" s="81" t="s">
        <v>362</v>
      </c>
      <c r="D48" s="79" t="s">
        <v>363</v>
      </c>
      <c r="E48" s="5">
        <v>5175.55</v>
      </c>
      <c r="F48" s="5">
        <v>5175.55</v>
      </c>
      <c r="G48" s="80" t="s">
        <v>324</v>
      </c>
      <c r="H48" s="5">
        <v>5175.55</v>
      </c>
    </row>
    <row r="49" spans="1:8" ht="22.5" customHeight="1" x14ac:dyDescent="0.2">
      <c r="A49" s="23"/>
      <c r="B49" s="48"/>
      <c r="C49" s="81" t="s">
        <v>364</v>
      </c>
      <c r="D49" s="79" t="s">
        <v>365</v>
      </c>
      <c r="E49" s="5">
        <v>0</v>
      </c>
      <c r="F49" s="5">
        <v>0</v>
      </c>
      <c r="G49" s="80" t="s">
        <v>366</v>
      </c>
      <c r="H49" s="5">
        <v>0</v>
      </c>
    </row>
    <row r="50" spans="1:8" ht="22.5" customHeight="1" x14ac:dyDescent="0.2">
      <c r="A50" s="23"/>
      <c r="B50" s="48"/>
      <c r="C50" s="77" t="s">
        <v>367</v>
      </c>
      <c r="D50" s="77" t="s">
        <v>156</v>
      </c>
      <c r="E50" s="3">
        <f>E51</f>
        <v>8102.71</v>
      </c>
      <c r="F50" s="3">
        <f>F51</f>
        <v>8089.38</v>
      </c>
      <c r="G50" s="78" t="s">
        <v>368</v>
      </c>
      <c r="H50" s="3">
        <f>H51</f>
        <v>8089.38</v>
      </c>
    </row>
    <row r="51" spans="1:8" ht="22.5" customHeight="1" x14ac:dyDescent="0.2">
      <c r="A51" s="23"/>
      <c r="B51" s="48"/>
      <c r="C51" s="79" t="s">
        <v>30</v>
      </c>
      <c r="D51" s="79" t="s">
        <v>158</v>
      </c>
      <c r="E51" s="5">
        <f>E52</f>
        <v>8102.71</v>
      </c>
      <c r="F51" s="5">
        <f>F52</f>
        <v>8089.38</v>
      </c>
      <c r="G51" s="80" t="s">
        <v>368</v>
      </c>
      <c r="H51" s="5">
        <f>H52</f>
        <v>8089.38</v>
      </c>
    </row>
    <row r="52" spans="1:8" ht="22.5" customHeight="1" x14ac:dyDescent="0.2">
      <c r="A52" s="23"/>
      <c r="B52" s="48"/>
      <c r="C52" s="81" t="s">
        <v>85</v>
      </c>
      <c r="D52" s="79" t="s">
        <v>369</v>
      </c>
      <c r="E52" s="5">
        <v>8102.71</v>
      </c>
      <c r="F52" s="5">
        <v>8089.38</v>
      </c>
      <c r="G52" s="80" t="s">
        <v>368</v>
      </c>
      <c r="H52" s="5">
        <v>8089.38</v>
      </c>
    </row>
    <row r="53" spans="1:8" ht="22.5" customHeight="1" thickBot="1" x14ac:dyDescent="0.25">
      <c r="A53" s="59" t="s">
        <v>6</v>
      </c>
      <c r="B53" s="60"/>
      <c r="C53" s="60"/>
      <c r="D53" s="61"/>
      <c r="E53" s="62">
        <f>E17+E23+E31+E39+E42+E50</f>
        <v>269556.71000000002</v>
      </c>
      <c r="F53" s="57">
        <f>F17+F23+F31+F39+F42+F50</f>
        <v>269540.36</v>
      </c>
      <c r="G53" s="58" t="s">
        <v>157</v>
      </c>
      <c r="H53" s="63">
        <f>H17+H23+H31+H39+H42+H50</f>
        <v>269540.36</v>
      </c>
    </row>
    <row r="54" spans="1:8" ht="22.5" customHeight="1" x14ac:dyDescent="0.2">
      <c r="A54" s="49">
        <v>3</v>
      </c>
      <c r="B54" s="50" t="s">
        <v>8</v>
      </c>
      <c r="C54" s="77" t="s">
        <v>52</v>
      </c>
      <c r="D54" s="77" t="s">
        <v>593</v>
      </c>
      <c r="E54" s="3">
        <f>E55+E69+E73+E75+E77+E80+E82+E84</f>
        <v>2205193.19459</v>
      </c>
      <c r="F54" s="3">
        <f>F55+F69+F73+F75+F77+F80+F82+F84</f>
        <v>2170471.1819999996</v>
      </c>
      <c r="G54" s="78" t="s">
        <v>594</v>
      </c>
      <c r="H54" s="3">
        <f>H55+H69+H73+H75+H77+H80+H82+H84</f>
        <v>2170471.1819999996</v>
      </c>
    </row>
    <row r="55" spans="1:8" ht="22.5" customHeight="1" x14ac:dyDescent="0.2">
      <c r="A55" s="24"/>
      <c r="B55" s="51"/>
      <c r="C55" s="79" t="s">
        <v>30</v>
      </c>
      <c r="D55" s="79" t="s">
        <v>595</v>
      </c>
      <c r="E55" s="5">
        <f>E56+E57+E58+E59+E60+E61+E62+E63+E64+E65+E66+E67+E68</f>
        <v>2054046.66359</v>
      </c>
      <c r="F55" s="5">
        <f>F56+F57+F58+F59+F60+F61+F62+F63+F64+F65+F66+F67+F68</f>
        <v>2020936.3849999998</v>
      </c>
      <c r="G55" s="80" t="s">
        <v>594</v>
      </c>
      <c r="H55" s="5">
        <f>H56+H57+H58+H59+H60+H61+H62+H63+H64+H65+H66+H67+H68</f>
        <v>2020936.3849999998</v>
      </c>
    </row>
    <row r="56" spans="1:8" ht="22.5" customHeight="1" x14ac:dyDescent="0.2">
      <c r="A56" s="24"/>
      <c r="B56" s="51"/>
      <c r="C56" s="81" t="s">
        <v>85</v>
      </c>
      <c r="D56" s="79" t="s">
        <v>596</v>
      </c>
      <c r="E56" s="5">
        <v>0</v>
      </c>
      <c r="F56" s="5">
        <v>0</v>
      </c>
      <c r="G56" s="80" t="s">
        <v>463</v>
      </c>
      <c r="H56" s="5">
        <v>0</v>
      </c>
    </row>
    <row r="57" spans="1:8" ht="22.5" customHeight="1" x14ac:dyDescent="0.2">
      <c r="A57" s="24"/>
      <c r="B57" s="51"/>
      <c r="C57" s="81" t="s">
        <v>198</v>
      </c>
      <c r="D57" s="79" t="s">
        <v>597</v>
      </c>
      <c r="E57" s="5">
        <v>1577203</v>
      </c>
      <c r="F57" s="5">
        <v>1563647.25</v>
      </c>
      <c r="G57" s="80" t="s">
        <v>598</v>
      </c>
      <c r="H57" s="5">
        <v>1563647.25</v>
      </c>
    </row>
    <row r="58" spans="1:8" ht="22.5" customHeight="1" x14ac:dyDescent="0.2">
      <c r="A58" s="24"/>
      <c r="B58" s="51"/>
      <c r="C58" s="81" t="s">
        <v>253</v>
      </c>
      <c r="D58" s="79" t="s">
        <v>599</v>
      </c>
      <c r="E58" s="5">
        <v>43252</v>
      </c>
      <c r="F58" s="5">
        <v>42878.04</v>
      </c>
      <c r="G58" s="80" t="s">
        <v>598</v>
      </c>
      <c r="H58" s="5">
        <v>42878.04</v>
      </c>
    </row>
    <row r="59" spans="1:8" ht="22.5" customHeight="1" x14ac:dyDescent="0.2">
      <c r="A59" s="24"/>
      <c r="B59" s="51"/>
      <c r="C59" s="81" t="s">
        <v>256</v>
      </c>
      <c r="D59" s="79" t="s">
        <v>600</v>
      </c>
      <c r="E59" s="5">
        <v>32086</v>
      </c>
      <c r="F59" s="5">
        <v>28592.28</v>
      </c>
      <c r="G59" s="80" t="s">
        <v>659</v>
      </c>
      <c r="H59" s="5">
        <v>28592.28</v>
      </c>
    </row>
    <row r="60" spans="1:8" ht="22.5" customHeight="1" x14ac:dyDescent="0.2">
      <c r="A60" s="24"/>
      <c r="B60" s="51"/>
      <c r="C60" s="81" t="s">
        <v>601</v>
      </c>
      <c r="D60" s="79" t="s">
        <v>602</v>
      </c>
      <c r="E60" s="5">
        <v>163242.63</v>
      </c>
      <c r="F60" s="5">
        <v>156105.03200000001</v>
      </c>
      <c r="G60" s="80" t="s">
        <v>603</v>
      </c>
      <c r="H60" s="5">
        <v>156105.03200000001</v>
      </c>
    </row>
    <row r="61" spans="1:8" ht="22.5" customHeight="1" x14ac:dyDescent="0.2">
      <c r="A61" s="24"/>
      <c r="B61" s="51"/>
      <c r="C61" s="81" t="s">
        <v>64</v>
      </c>
      <c r="D61" s="79" t="s">
        <v>604</v>
      </c>
      <c r="E61" s="5">
        <v>23014.8122</v>
      </c>
      <c r="F61" s="5">
        <v>22241.784</v>
      </c>
      <c r="G61" s="80" t="s">
        <v>605</v>
      </c>
      <c r="H61" s="5">
        <v>22241.784</v>
      </c>
    </row>
    <row r="62" spans="1:8" ht="22.5" customHeight="1" x14ac:dyDescent="0.2">
      <c r="A62" s="24"/>
      <c r="B62" s="51"/>
      <c r="C62" s="81" t="s">
        <v>543</v>
      </c>
      <c r="D62" s="79" t="s">
        <v>606</v>
      </c>
      <c r="E62" s="5">
        <v>36626.663999999997</v>
      </c>
      <c r="F62" s="5">
        <v>36487.824000000001</v>
      </c>
      <c r="G62" s="80" t="s">
        <v>605</v>
      </c>
      <c r="H62" s="5">
        <v>36487.824000000001</v>
      </c>
    </row>
    <row r="63" spans="1:8" ht="22.5" customHeight="1" x14ac:dyDescent="0.2">
      <c r="A63" s="24"/>
      <c r="B63" s="51"/>
      <c r="C63" s="81" t="s">
        <v>607</v>
      </c>
      <c r="D63" s="79" t="s">
        <v>608</v>
      </c>
      <c r="E63" s="5">
        <v>300</v>
      </c>
      <c r="F63" s="5">
        <v>0</v>
      </c>
      <c r="G63" s="80" t="s">
        <v>479</v>
      </c>
      <c r="H63" s="5">
        <v>0</v>
      </c>
    </row>
    <row r="64" spans="1:8" ht="22.5" customHeight="1" x14ac:dyDescent="0.2">
      <c r="A64" s="24"/>
      <c r="B64" s="51"/>
      <c r="C64" s="81" t="s">
        <v>92</v>
      </c>
      <c r="D64" s="79" t="s">
        <v>609</v>
      </c>
      <c r="E64" s="5">
        <v>23826.596099999999</v>
      </c>
      <c r="F64" s="5">
        <v>22810.267</v>
      </c>
      <c r="G64" s="80" t="s">
        <v>610</v>
      </c>
      <c r="H64" s="5">
        <v>22810.267</v>
      </c>
    </row>
    <row r="65" spans="1:8" ht="22.5" customHeight="1" x14ac:dyDescent="0.2">
      <c r="A65" s="24"/>
      <c r="B65" s="51"/>
      <c r="C65" s="81" t="s">
        <v>95</v>
      </c>
      <c r="D65" s="79" t="s">
        <v>611</v>
      </c>
      <c r="E65" s="5">
        <v>0</v>
      </c>
      <c r="F65" s="5">
        <v>0</v>
      </c>
      <c r="G65" s="80" t="s">
        <v>463</v>
      </c>
      <c r="H65" s="5">
        <v>0</v>
      </c>
    </row>
    <row r="66" spans="1:8" ht="22.5" customHeight="1" x14ac:dyDescent="0.2">
      <c r="A66" s="24"/>
      <c r="B66" s="51"/>
      <c r="C66" s="81" t="s">
        <v>97</v>
      </c>
      <c r="D66" s="79" t="s">
        <v>612</v>
      </c>
      <c r="E66" s="5">
        <v>123779.29528999999</v>
      </c>
      <c r="F66" s="5">
        <v>118324.613</v>
      </c>
      <c r="G66" s="80" t="s">
        <v>603</v>
      </c>
      <c r="H66" s="5">
        <v>118324.613</v>
      </c>
    </row>
    <row r="67" spans="1:8" ht="22.5" customHeight="1" x14ac:dyDescent="0.2">
      <c r="A67" s="24"/>
      <c r="B67" s="51"/>
      <c r="C67" s="81" t="s">
        <v>99</v>
      </c>
      <c r="D67" s="79" t="s">
        <v>613</v>
      </c>
      <c r="E67" s="5">
        <v>6279.826</v>
      </c>
      <c r="F67" s="5">
        <v>6054.2550000000001</v>
      </c>
      <c r="G67" s="80" t="s">
        <v>614</v>
      </c>
      <c r="H67" s="5">
        <v>6054.2550000000001</v>
      </c>
    </row>
    <row r="68" spans="1:8" ht="22.5" customHeight="1" x14ac:dyDescent="0.2">
      <c r="A68" s="24"/>
      <c r="B68" s="51"/>
      <c r="C68" s="81" t="s">
        <v>260</v>
      </c>
      <c r="D68" s="79" t="s">
        <v>615</v>
      </c>
      <c r="E68" s="5">
        <v>24435.84</v>
      </c>
      <c r="F68" s="5">
        <v>23795.040000000001</v>
      </c>
      <c r="G68" s="80" t="s">
        <v>616</v>
      </c>
      <c r="H68" s="5">
        <v>23795.040000000001</v>
      </c>
    </row>
    <row r="69" spans="1:8" ht="22.5" customHeight="1" x14ac:dyDescent="0.2">
      <c r="A69" s="24"/>
      <c r="B69" s="51"/>
      <c r="C69" s="79" t="s">
        <v>27</v>
      </c>
      <c r="D69" s="79" t="s">
        <v>617</v>
      </c>
      <c r="E69" s="5">
        <f>E70+E71+E72</f>
        <v>96692.31</v>
      </c>
      <c r="F69" s="5">
        <f>F70+F71+F72</f>
        <v>95414.05</v>
      </c>
      <c r="G69" s="80" t="s">
        <v>466</v>
      </c>
      <c r="H69" s="5">
        <f>H70+H71+H72</f>
        <v>95414.05</v>
      </c>
    </row>
    <row r="70" spans="1:8" ht="22.5" customHeight="1" x14ac:dyDescent="0.2">
      <c r="A70" s="24"/>
      <c r="B70" s="51"/>
      <c r="C70" s="81" t="s">
        <v>618</v>
      </c>
      <c r="D70" s="79" t="s">
        <v>619</v>
      </c>
      <c r="E70" s="5">
        <v>61223.31</v>
      </c>
      <c r="F70" s="5">
        <v>60923.61</v>
      </c>
      <c r="G70" s="80" t="s">
        <v>620</v>
      </c>
      <c r="H70" s="5">
        <v>60923.61</v>
      </c>
    </row>
    <row r="71" spans="1:8" ht="22.5" customHeight="1" x14ac:dyDescent="0.2">
      <c r="A71" s="24"/>
      <c r="B71" s="51"/>
      <c r="C71" s="81" t="s">
        <v>621</v>
      </c>
      <c r="D71" s="79" t="s">
        <v>622</v>
      </c>
      <c r="E71" s="5">
        <v>34319</v>
      </c>
      <c r="F71" s="5">
        <v>33340.44</v>
      </c>
      <c r="G71" s="80" t="s">
        <v>623</v>
      </c>
      <c r="H71" s="5">
        <v>33340.44</v>
      </c>
    </row>
    <row r="72" spans="1:8" ht="22.5" customHeight="1" x14ac:dyDescent="0.2">
      <c r="A72" s="24"/>
      <c r="B72" s="51"/>
      <c r="C72" s="81" t="s">
        <v>624</v>
      </c>
      <c r="D72" s="79" t="s">
        <v>625</v>
      </c>
      <c r="E72" s="5">
        <v>1150</v>
      </c>
      <c r="F72" s="5">
        <v>1150</v>
      </c>
      <c r="G72" s="80" t="s">
        <v>626</v>
      </c>
      <c r="H72" s="5">
        <v>1150</v>
      </c>
    </row>
    <row r="73" spans="1:8" ht="22.5" customHeight="1" x14ac:dyDescent="0.2">
      <c r="A73" s="24"/>
      <c r="B73" s="51"/>
      <c r="C73" s="79" t="s">
        <v>106</v>
      </c>
      <c r="D73" s="79" t="s">
        <v>627</v>
      </c>
      <c r="E73" s="5">
        <f>E74</f>
        <v>11334.821</v>
      </c>
      <c r="F73" s="5">
        <f>F74</f>
        <v>11001.347</v>
      </c>
      <c r="G73" s="80" t="s">
        <v>628</v>
      </c>
      <c r="H73" s="5">
        <f>H74</f>
        <v>11001.347</v>
      </c>
    </row>
    <row r="74" spans="1:8" ht="22.5" customHeight="1" x14ac:dyDescent="0.2">
      <c r="A74" s="24"/>
      <c r="B74" s="51"/>
      <c r="C74" s="81" t="s">
        <v>115</v>
      </c>
      <c r="D74" s="79" t="s">
        <v>629</v>
      </c>
      <c r="E74" s="5">
        <v>11334.821</v>
      </c>
      <c r="F74" s="5">
        <v>11001.347</v>
      </c>
      <c r="G74" s="80" t="s">
        <v>628</v>
      </c>
      <c r="H74" s="5">
        <v>11001.347</v>
      </c>
    </row>
    <row r="75" spans="1:8" ht="22.5" customHeight="1" x14ac:dyDescent="0.2">
      <c r="A75" s="24"/>
      <c r="B75" s="51"/>
      <c r="C75" s="79" t="s">
        <v>121</v>
      </c>
      <c r="D75" s="79" t="s">
        <v>630</v>
      </c>
      <c r="E75" s="5">
        <f>E76</f>
        <v>0</v>
      </c>
      <c r="F75" s="5">
        <f>F76</f>
        <v>0</v>
      </c>
      <c r="G75" s="80" t="s">
        <v>366</v>
      </c>
      <c r="H75" s="5">
        <f>H76</f>
        <v>0</v>
      </c>
    </row>
    <row r="76" spans="1:8" ht="22.5" customHeight="1" x14ac:dyDescent="0.2">
      <c r="A76" s="24"/>
      <c r="B76" s="51"/>
      <c r="C76" s="81" t="s">
        <v>123</v>
      </c>
      <c r="D76" s="79" t="s">
        <v>631</v>
      </c>
      <c r="E76" s="5">
        <f>E77</f>
        <v>0</v>
      </c>
      <c r="F76" s="5">
        <v>0</v>
      </c>
      <c r="G76" s="80" t="s">
        <v>366</v>
      </c>
      <c r="H76" s="5">
        <v>0</v>
      </c>
    </row>
    <row r="77" spans="1:8" ht="22.5" customHeight="1" x14ac:dyDescent="0.2">
      <c r="A77" s="24"/>
      <c r="B77" s="51"/>
      <c r="C77" s="79" t="s">
        <v>200</v>
      </c>
      <c r="D77" s="79" t="s">
        <v>632</v>
      </c>
      <c r="E77" s="5">
        <f>E78+E79</f>
        <v>0</v>
      </c>
      <c r="F77" s="5">
        <f>F78+F79</f>
        <v>0</v>
      </c>
      <c r="G77" s="80" t="s">
        <v>366</v>
      </c>
      <c r="H77" s="5">
        <f>H78+H79</f>
        <v>0</v>
      </c>
    </row>
    <row r="78" spans="1:8" ht="22.5" customHeight="1" x14ac:dyDescent="0.2">
      <c r="A78" s="24"/>
      <c r="B78" s="51"/>
      <c r="C78" s="81" t="s">
        <v>203</v>
      </c>
      <c r="D78" s="79" t="s">
        <v>633</v>
      </c>
      <c r="E78" s="5">
        <f>E79+E80</f>
        <v>0</v>
      </c>
      <c r="F78" s="5">
        <v>0</v>
      </c>
      <c r="G78" s="80" t="s">
        <v>366</v>
      </c>
      <c r="H78" s="5">
        <v>0</v>
      </c>
    </row>
    <row r="79" spans="1:8" ht="22.5" customHeight="1" x14ac:dyDescent="0.2">
      <c r="A79" s="24"/>
      <c r="B79" s="51"/>
      <c r="C79" s="81" t="s">
        <v>207</v>
      </c>
      <c r="D79" s="79" t="s">
        <v>634</v>
      </c>
      <c r="E79" s="5">
        <f>E80+E81</f>
        <v>0</v>
      </c>
      <c r="F79" s="5">
        <v>0</v>
      </c>
      <c r="G79" s="80" t="s">
        <v>366</v>
      </c>
      <c r="H79" s="5">
        <v>0</v>
      </c>
    </row>
    <row r="80" spans="1:8" ht="22.5" customHeight="1" x14ac:dyDescent="0.2">
      <c r="A80" s="24"/>
      <c r="B80" s="51"/>
      <c r="C80" s="79" t="s">
        <v>371</v>
      </c>
      <c r="D80" s="79" t="s">
        <v>635</v>
      </c>
      <c r="E80" s="5">
        <f>E81</f>
        <v>0</v>
      </c>
      <c r="F80" s="5">
        <f>F81</f>
        <v>0</v>
      </c>
      <c r="G80" s="80" t="s">
        <v>366</v>
      </c>
      <c r="H80" s="5">
        <f>H81</f>
        <v>0</v>
      </c>
    </row>
    <row r="81" spans="1:8" ht="22.5" customHeight="1" x14ac:dyDescent="0.2">
      <c r="A81" s="24"/>
      <c r="B81" s="51"/>
      <c r="C81" s="81" t="s">
        <v>373</v>
      </c>
      <c r="D81" s="79" t="s">
        <v>636</v>
      </c>
      <c r="E81" s="5">
        <v>0</v>
      </c>
      <c r="F81" s="5">
        <v>0</v>
      </c>
      <c r="G81" s="80" t="s">
        <v>366</v>
      </c>
      <c r="H81" s="5">
        <v>0</v>
      </c>
    </row>
    <row r="82" spans="1:8" ht="22.5" customHeight="1" x14ac:dyDescent="0.2">
      <c r="A82" s="24"/>
      <c r="B82" s="51"/>
      <c r="C82" s="79" t="s">
        <v>637</v>
      </c>
      <c r="D82" s="79" t="s">
        <v>638</v>
      </c>
      <c r="E82" s="5">
        <f>E83</f>
        <v>4248.3999999999996</v>
      </c>
      <c r="F82" s="5">
        <f>F83</f>
        <v>4248.3999999999996</v>
      </c>
      <c r="G82" s="80" t="s">
        <v>626</v>
      </c>
      <c r="H82" s="5">
        <f>H83</f>
        <v>4248.3999999999996</v>
      </c>
    </row>
    <row r="83" spans="1:8" ht="22.5" customHeight="1" x14ac:dyDescent="0.2">
      <c r="A83" s="24"/>
      <c r="B83" s="51"/>
      <c r="C83" s="81" t="s">
        <v>639</v>
      </c>
      <c r="D83" s="79" t="s">
        <v>640</v>
      </c>
      <c r="E83" s="5">
        <v>4248.3999999999996</v>
      </c>
      <c r="F83" s="5">
        <v>4248.3999999999996</v>
      </c>
      <c r="G83" s="80" t="s">
        <v>626</v>
      </c>
      <c r="H83" s="5">
        <v>4248.3999999999996</v>
      </c>
    </row>
    <row r="84" spans="1:8" ht="22.5" customHeight="1" x14ac:dyDescent="0.2">
      <c r="A84" s="24"/>
      <c r="B84" s="51"/>
      <c r="C84" s="79" t="s">
        <v>641</v>
      </c>
      <c r="D84" s="79" t="s">
        <v>642</v>
      </c>
      <c r="E84" s="5">
        <f>E85+E86</f>
        <v>38871</v>
      </c>
      <c r="F84" s="5">
        <f>F85+F86</f>
        <v>38871</v>
      </c>
      <c r="G84" s="80" t="s">
        <v>626</v>
      </c>
      <c r="H84" s="5">
        <f>H85+H86</f>
        <v>38871</v>
      </c>
    </row>
    <row r="85" spans="1:8" ht="22.5" customHeight="1" x14ac:dyDescent="0.2">
      <c r="A85" s="24"/>
      <c r="B85" s="51"/>
      <c r="C85" s="81" t="s">
        <v>643</v>
      </c>
      <c r="D85" s="79" t="s">
        <v>644</v>
      </c>
      <c r="E85" s="5">
        <v>8979</v>
      </c>
      <c r="F85" s="5">
        <v>8979</v>
      </c>
      <c r="G85" s="80" t="s">
        <v>626</v>
      </c>
      <c r="H85" s="5">
        <v>8979</v>
      </c>
    </row>
    <row r="86" spans="1:8" ht="22.5" customHeight="1" x14ac:dyDescent="0.2">
      <c r="A86" s="24"/>
      <c r="B86" s="51"/>
      <c r="C86" s="81" t="s">
        <v>645</v>
      </c>
      <c r="D86" s="79" t="s">
        <v>646</v>
      </c>
      <c r="E86" s="5">
        <v>29892</v>
      </c>
      <c r="F86" s="5">
        <v>29892</v>
      </c>
      <c r="G86" s="80" t="s">
        <v>626</v>
      </c>
      <c r="H86" s="5">
        <v>29892</v>
      </c>
    </row>
    <row r="87" spans="1:8" ht="22.5" customHeight="1" x14ac:dyDescent="0.2">
      <c r="A87" s="24"/>
      <c r="B87" s="51"/>
      <c r="C87" s="77" t="s">
        <v>80</v>
      </c>
      <c r="D87" s="77" t="s">
        <v>647</v>
      </c>
      <c r="E87" s="3">
        <f>E88+E93+E95+E97</f>
        <v>81360.356849999996</v>
      </c>
      <c r="F87" s="3">
        <f>F88+F93+F95+F97</f>
        <v>79623.240999999995</v>
      </c>
      <c r="G87" s="78" t="s">
        <v>660</v>
      </c>
      <c r="H87" s="3">
        <f>H88+H93+H95+H97</f>
        <v>79623.240999999995</v>
      </c>
    </row>
    <row r="88" spans="1:8" ht="22.5" customHeight="1" x14ac:dyDescent="0.2">
      <c r="A88" s="24"/>
      <c r="B88" s="51"/>
      <c r="C88" s="79" t="s">
        <v>27</v>
      </c>
      <c r="D88" s="79" t="s">
        <v>648</v>
      </c>
      <c r="E88" s="5">
        <f>E89+E90+E91+E92</f>
        <v>80177.426849999989</v>
      </c>
      <c r="F88" s="5">
        <f>F89+F90+F91+F92</f>
        <v>78443.193999999989</v>
      </c>
      <c r="G88" s="80" t="s">
        <v>660</v>
      </c>
      <c r="H88" s="5">
        <f>H89+H90+H91+H92</f>
        <v>78443.193999999989</v>
      </c>
    </row>
    <row r="89" spans="1:8" ht="22.5" customHeight="1" x14ac:dyDescent="0.2">
      <c r="A89" s="24"/>
      <c r="B89" s="51"/>
      <c r="C89" s="81" t="s">
        <v>143</v>
      </c>
      <c r="D89" s="79" t="s">
        <v>649</v>
      </c>
      <c r="E89" s="5">
        <v>73712.26685</v>
      </c>
      <c r="F89" s="5">
        <v>71986.433999999994</v>
      </c>
      <c r="G89" s="80" t="s">
        <v>661</v>
      </c>
      <c r="H89" s="5">
        <v>71986.433999999994</v>
      </c>
    </row>
    <row r="90" spans="1:8" ht="22.5" customHeight="1" x14ac:dyDescent="0.2">
      <c r="A90" s="24"/>
      <c r="B90" s="51"/>
      <c r="C90" s="81" t="s">
        <v>166</v>
      </c>
      <c r="D90" s="79" t="s">
        <v>650</v>
      </c>
      <c r="E90" s="5">
        <v>228.04</v>
      </c>
      <c r="F90" s="5">
        <v>219.64</v>
      </c>
      <c r="G90" s="80" t="s">
        <v>662</v>
      </c>
      <c r="H90" s="5">
        <v>219.64</v>
      </c>
    </row>
    <row r="91" spans="1:8" ht="22.5" customHeight="1" x14ac:dyDescent="0.2">
      <c r="A91" s="24"/>
      <c r="B91" s="51"/>
      <c r="C91" s="81" t="s">
        <v>232</v>
      </c>
      <c r="D91" s="79" t="s">
        <v>651</v>
      </c>
      <c r="E91" s="5">
        <v>6237.12</v>
      </c>
      <c r="F91" s="5">
        <v>6237.12</v>
      </c>
      <c r="G91" s="80" t="s">
        <v>626</v>
      </c>
      <c r="H91" s="5">
        <v>6237.12</v>
      </c>
    </row>
    <row r="92" spans="1:8" ht="22.5" customHeight="1" x14ac:dyDescent="0.2">
      <c r="A92" s="24"/>
      <c r="B92" s="51"/>
      <c r="C92" s="81" t="s">
        <v>300</v>
      </c>
      <c r="D92" s="79" t="s">
        <v>652</v>
      </c>
      <c r="E92" s="5">
        <v>0</v>
      </c>
      <c r="F92" s="5">
        <v>0</v>
      </c>
      <c r="G92" s="80" t="s">
        <v>463</v>
      </c>
      <c r="H92" s="5">
        <v>0</v>
      </c>
    </row>
    <row r="93" spans="1:8" ht="22.5" customHeight="1" x14ac:dyDescent="0.2">
      <c r="A93" s="24"/>
      <c r="B93" s="51"/>
      <c r="C93" s="79" t="s">
        <v>121</v>
      </c>
      <c r="D93" s="79" t="s">
        <v>653</v>
      </c>
      <c r="E93" s="5">
        <f>E94</f>
        <v>0</v>
      </c>
      <c r="F93" s="5">
        <f>F94</f>
        <v>0</v>
      </c>
      <c r="G93" s="80" t="s">
        <v>366</v>
      </c>
      <c r="H93" s="5">
        <f>H94</f>
        <v>0</v>
      </c>
    </row>
    <row r="94" spans="1:8" ht="22.5" customHeight="1" x14ac:dyDescent="0.2">
      <c r="A94" s="24"/>
      <c r="B94" s="51"/>
      <c r="C94" s="81" t="s">
        <v>123</v>
      </c>
      <c r="D94" s="79" t="s">
        <v>654</v>
      </c>
      <c r="E94" s="5">
        <v>0</v>
      </c>
      <c r="F94" s="5">
        <v>0</v>
      </c>
      <c r="G94" s="80" t="s">
        <v>366</v>
      </c>
      <c r="H94" s="5">
        <v>0</v>
      </c>
    </row>
    <row r="95" spans="1:8" ht="22.5" customHeight="1" x14ac:dyDescent="0.2">
      <c r="A95" s="24"/>
      <c r="B95" s="51"/>
      <c r="C95" s="79" t="s">
        <v>125</v>
      </c>
      <c r="D95" s="79" t="s">
        <v>627</v>
      </c>
      <c r="E95" s="5">
        <f>E96</f>
        <v>741.08</v>
      </c>
      <c r="F95" s="5">
        <f>F96</f>
        <v>738.35699999999997</v>
      </c>
      <c r="G95" s="80" t="s">
        <v>663</v>
      </c>
      <c r="H95" s="5">
        <f>H96</f>
        <v>738.35699999999997</v>
      </c>
    </row>
    <row r="96" spans="1:8" ht="22.5" customHeight="1" x14ac:dyDescent="0.2">
      <c r="A96" s="24"/>
      <c r="B96" s="51"/>
      <c r="C96" s="81" t="s">
        <v>487</v>
      </c>
      <c r="D96" s="79" t="s">
        <v>655</v>
      </c>
      <c r="E96" s="5">
        <v>741.08</v>
      </c>
      <c r="F96" s="5">
        <v>738.35699999999997</v>
      </c>
      <c r="G96" s="80" t="s">
        <v>663</v>
      </c>
      <c r="H96" s="5">
        <v>738.35699999999997</v>
      </c>
    </row>
    <row r="97" spans="1:8" ht="22.5" customHeight="1" x14ac:dyDescent="0.2">
      <c r="A97" s="24"/>
      <c r="B97" s="51"/>
      <c r="C97" s="79" t="s">
        <v>637</v>
      </c>
      <c r="D97" s="79" t="s">
        <v>638</v>
      </c>
      <c r="E97" s="5">
        <f>E98</f>
        <v>441.85</v>
      </c>
      <c r="F97" s="5">
        <f>F98</f>
        <v>441.69</v>
      </c>
      <c r="G97" s="80" t="s">
        <v>663</v>
      </c>
      <c r="H97" s="5">
        <f>H98</f>
        <v>441.69</v>
      </c>
    </row>
    <row r="98" spans="1:8" ht="22.5" customHeight="1" x14ac:dyDescent="0.2">
      <c r="A98" s="24"/>
      <c r="B98" s="51"/>
      <c r="C98" s="81" t="s">
        <v>639</v>
      </c>
      <c r="D98" s="79" t="s">
        <v>656</v>
      </c>
      <c r="E98" s="5">
        <v>441.85</v>
      </c>
      <c r="F98" s="5">
        <v>441.69</v>
      </c>
      <c r="G98" s="80" t="s">
        <v>663</v>
      </c>
      <c r="H98" s="5">
        <v>441.69</v>
      </c>
    </row>
    <row r="99" spans="1:8" ht="22.5" customHeight="1" x14ac:dyDescent="0.2">
      <c r="A99" s="24"/>
      <c r="B99" s="51"/>
      <c r="C99" s="77" t="s">
        <v>161</v>
      </c>
      <c r="D99" s="77" t="s">
        <v>156</v>
      </c>
      <c r="E99" s="3">
        <v>33503.671740000005</v>
      </c>
      <c r="F99" s="3">
        <v>33248.224999999999</v>
      </c>
      <c r="G99" s="78" t="s">
        <v>664</v>
      </c>
      <c r="H99" s="3">
        <v>33248.224999999999</v>
      </c>
    </row>
    <row r="100" spans="1:8" ht="22.5" customHeight="1" x14ac:dyDescent="0.2">
      <c r="A100" s="25"/>
      <c r="B100" s="52"/>
      <c r="C100" s="79" t="s">
        <v>30</v>
      </c>
      <c r="D100" s="79" t="s">
        <v>158</v>
      </c>
      <c r="E100" s="5">
        <v>33503.671740000005</v>
      </c>
      <c r="F100" s="5">
        <v>33248.224999999999</v>
      </c>
      <c r="G100" s="80" t="s">
        <v>664</v>
      </c>
      <c r="H100" s="5">
        <v>33248.224999999999</v>
      </c>
    </row>
    <row r="101" spans="1:8" ht="22.5" customHeight="1" x14ac:dyDescent="0.2">
      <c r="A101" s="25"/>
      <c r="B101" s="52"/>
      <c r="C101" s="81" t="s">
        <v>85</v>
      </c>
      <c r="D101" s="79" t="s">
        <v>657</v>
      </c>
      <c r="E101" s="5">
        <v>18471.221740000001</v>
      </c>
      <c r="F101" s="5">
        <v>18435.261999999999</v>
      </c>
      <c r="G101" s="80" t="s">
        <v>665</v>
      </c>
      <c r="H101" s="5">
        <v>18435.261999999999</v>
      </c>
    </row>
    <row r="102" spans="1:8" ht="22.5" customHeight="1" x14ac:dyDescent="0.2">
      <c r="A102" s="25"/>
      <c r="B102" s="52"/>
      <c r="C102" s="81" t="s">
        <v>87</v>
      </c>
      <c r="D102" s="79" t="s">
        <v>658</v>
      </c>
      <c r="E102" s="5">
        <v>15032.45</v>
      </c>
      <c r="F102" s="5">
        <v>14812.963</v>
      </c>
      <c r="G102" s="80" t="s">
        <v>666</v>
      </c>
      <c r="H102" s="5">
        <v>14812.963</v>
      </c>
    </row>
    <row r="103" spans="1:8" ht="22.5" customHeight="1" thickBot="1" x14ac:dyDescent="0.25">
      <c r="A103" s="59" t="s">
        <v>6</v>
      </c>
      <c r="B103" s="60"/>
      <c r="C103" s="60"/>
      <c r="D103" s="61"/>
      <c r="E103" s="62">
        <f>E54+E87+E99</f>
        <v>2320057.2231800002</v>
      </c>
      <c r="F103" s="62">
        <f>F54+F87+F99</f>
        <v>2283342.6479999996</v>
      </c>
      <c r="G103" s="57" t="s">
        <v>667</v>
      </c>
      <c r="H103" s="62">
        <f>H54+H87+H99</f>
        <v>2283342.6479999996</v>
      </c>
    </row>
    <row r="104" spans="1:8" ht="22.5" customHeight="1" x14ac:dyDescent="0.2">
      <c r="A104" s="23">
        <v>4</v>
      </c>
      <c r="B104" s="22" t="s">
        <v>9</v>
      </c>
      <c r="C104" s="77" t="s">
        <v>52</v>
      </c>
      <c r="D104" s="77" t="s">
        <v>370</v>
      </c>
      <c r="E104" s="3">
        <f>E105+E111+E113</f>
        <v>9953.85</v>
      </c>
      <c r="F104" s="3">
        <f>F105+F111+F113</f>
        <v>9953.85</v>
      </c>
      <c r="G104" s="78" t="s">
        <v>322</v>
      </c>
      <c r="H104" s="3">
        <f>H105+H111+H113</f>
        <v>9953.85</v>
      </c>
    </row>
    <row r="105" spans="1:8" ht="22.5" customHeight="1" x14ac:dyDescent="0.2">
      <c r="A105" s="23"/>
      <c r="B105" s="22"/>
      <c r="C105" s="79" t="s">
        <v>371</v>
      </c>
      <c r="D105" s="79" t="s">
        <v>372</v>
      </c>
      <c r="E105" s="5">
        <f>E106</f>
        <v>2971.51</v>
      </c>
      <c r="F105" s="5">
        <f>F106</f>
        <v>2971.51</v>
      </c>
      <c r="G105" s="80" t="s">
        <v>322</v>
      </c>
      <c r="H105" s="5">
        <f>H106</f>
        <v>2971.51</v>
      </c>
    </row>
    <row r="106" spans="1:8" ht="22.5" customHeight="1" x14ac:dyDescent="0.2">
      <c r="A106" s="23"/>
      <c r="B106" s="22"/>
      <c r="C106" s="81" t="s">
        <v>373</v>
      </c>
      <c r="D106" s="79" t="s">
        <v>374</v>
      </c>
      <c r="E106" s="5">
        <f>E107+E108+E109+E110</f>
        <v>2971.51</v>
      </c>
      <c r="F106" s="5">
        <f>F107+F108+F109+F110</f>
        <v>2971.51</v>
      </c>
      <c r="G106" s="80" t="s">
        <v>322</v>
      </c>
      <c r="H106" s="5">
        <f>H107+H108+H109+H110</f>
        <v>2971.51</v>
      </c>
    </row>
    <row r="107" spans="1:8" ht="22.5" customHeight="1" x14ac:dyDescent="0.2">
      <c r="A107" s="23"/>
      <c r="B107" s="22"/>
      <c r="C107" s="81" t="s">
        <v>375</v>
      </c>
      <c r="D107" s="79" t="s">
        <v>376</v>
      </c>
      <c r="E107" s="5">
        <v>367.63</v>
      </c>
      <c r="F107" s="5">
        <v>367.63</v>
      </c>
      <c r="G107" s="80" t="s">
        <v>322</v>
      </c>
      <c r="H107" s="5">
        <v>367.63</v>
      </c>
    </row>
    <row r="108" spans="1:8" ht="22.5" customHeight="1" x14ac:dyDescent="0.2">
      <c r="A108" s="23"/>
      <c r="B108" s="22"/>
      <c r="C108" s="81" t="s">
        <v>377</v>
      </c>
      <c r="D108" s="79" t="s">
        <v>378</v>
      </c>
      <c r="E108" s="5">
        <v>1993.88</v>
      </c>
      <c r="F108" s="5">
        <v>1993.88</v>
      </c>
      <c r="G108" s="80" t="s">
        <v>322</v>
      </c>
      <c r="H108" s="5">
        <v>1993.88</v>
      </c>
    </row>
    <row r="109" spans="1:8" ht="22.5" customHeight="1" x14ac:dyDescent="0.2">
      <c r="A109" s="23"/>
      <c r="B109" s="22"/>
      <c r="C109" s="81" t="s">
        <v>379</v>
      </c>
      <c r="D109" s="79" t="s">
        <v>380</v>
      </c>
      <c r="E109" s="5">
        <v>364</v>
      </c>
      <c r="F109" s="5">
        <v>364</v>
      </c>
      <c r="G109" s="80" t="s">
        <v>322</v>
      </c>
      <c r="H109" s="5">
        <v>364</v>
      </c>
    </row>
    <row r="110" spans="1:8" ht="22.5" customHeight="1" x14ac:dyDescent="0.2">
      <c r="A110" s="23"/>
      <c r="B110" s="22"/>
      <c r="C110" s="81" t="s">
        <v>381</v>
      </c>
      <c r="D110" s="79" t="s">
        <v>382</v>
      </c>
      <c r="E110" s="5">
        <v>246</v>
      </c>
      <c r="F110" s="5">
        <v>246</v>
      </c>
      <c r="G110" s="80" t="s">
        <v>322</v>
      </c>
      <c r="H110" s="5">
        <v>246</v>
      </c>
    </row>
    <row r="111" spans="1:8" ht="22.5" customHeight="1" x14ac:dyDescent="0.2">
      <c r="A111" s="23"/>
      <c r="B111" s="22"/>
      <c r="C111" s="79" t="s">
        <v>383</v>
      </c>
      <c r="D111" s="79" t="s">
        <v>384</v>
      </c>
      <c r="E111" s="5">
        <f>E112</f>
        <v>6982.34</v>
      </c>
      <c r="F111" s="5">
        <f>F112</f>
        <v>6982.34</v>
      </c>
      <c r="G111" s="80" t="s">
        <v>322</v>
      </c>
      <c r="H111" s="5">
        <f>H112</f>
        <v>6982.34</v>
      </c>
    </row>
    <row r="112" spans="1:8" ht="22.5" customHeight="1" x14ac:dyDescent="0.2">
      <c r="A112" s="23"/>
      <c r="B112" s="22"/>
      <c r="C112" s="81" t="s">
        <v>385</v>
      </c>
      <c r="D112" s="79" t="s">
        <v>386</v>
      </c>
      <c r="E112" s="5">
        <v>6982.34</v>
      </c>
      <c r="F112" s="5">
        <v>6982.34</v>
      </c>
      <c r="G112" s="80" t="s">
        <v>322</v>
      </c>
      <c r="H112" s="5">
        <v>6982.34</v>
      </c>
    </row>
    <row r="113" spans="1:8" ht="22.5" customHeight="1" x14ac:dyDescent="0.2">
      <c r="A113" s="23"/>
      <c r="B113" s="22"/>
      <c r="C113" s="79" t="s">
        <v>387</v>
      </c>
      <c r="D113" s="79" t="s">
        <v>388</v>
      </c>
      <c r="E113" s="5">
        <f>E114</f>
        <v>0</v>
      </c>
      <c r="F113" s="5">
        <f>F114</f>
        <v>0</v>
      </c>
      <c r="G113" s="80" t="s">
        <v>321</v>
      </c>
      <c r="H113" s="5">
        <f>H114</f>
        <v>0</v>
      </c>
    </row>
    <row r="114" spans="1:8" ht="22.5" customHeight="1" x14ac:dyDescent="0.2">
      <c r="A114" s="23"/>
      <c r="B114" s="22"/>
      <c r="C114" s="81" t="s">
        <v>389</v>
      </c>
      <c r="D114" s="79" t="s">
        <v>390</v>
      </c>
      <c r="E114" s="5">
        <v>0</v>
      </c>
      <c r="F114" s="5">
        <v>0</v>
      </c>
      <c r="G114" s="80" t="s">
        <v>321</v>
      </c>
      <c r="H114" s="5">
        <v>0</v>
      </c>
    </row>
    <row r="115" spans="1:8" ht="22.5" customHeight="1" x14ac:dyDescent="0.2">
      <c r="A115" s="23"/>
      <c r="B115" s="22"/>
      <c r="C115" s="77" t="s">
        <v>80</v>
      </c>
      <c r="D115" s="77" t="s">
        <v>391</v>
      </c>
      <c r="E115" s="3">
        <f>E116</f>
        <v>23920.61</v>
      </c>
      <c r="F115" s="3">
        <f>F116</f>
        <v>23920.61</v>
      </c>
      <c r="G115" s="78" t="s">
        <v>322</v>
      </c>
      <c r="H115" s="3">
        <f>H116</f>
        <v>23920.61</v>
      </c>
    </row>
    <row r="116" spans="1:8" ht="22.5" customHeight="1" x14ac:dyDescent="0.2">
      <c r="A116" s="23"/>
      <c r="B116" s="22"/>
      <c r="C116" s="79" t="s">
        <v>106</v>
      </c>
      <c r="D116" s="79" t="s">
        <v>392</v>
      </c>
      <c r="E116" s="5">
        <f>E117+E118</f>
        <v>23920.61</v>
      </c>
      <c r="F116" s="5">
        <f>F117+F118</f>
        <v>23920.61</v>
      </c>
      <c r="G116" s="80" t="s">
        <v>322</v>
      </c>
      <c r="H116" s="5">
        <f>H117+H118</f>
        <v>23920.61</v>
      </c>
    </row>
    <row r="117" spans="1:8" ht="23.25" customHeight="1" x14ac:dyDescent="0.2">
      <c r="A117" s="23"/>
      <c r="B117" s="22"/>
      <c r="C117" s="81" t="s">
        <v>115</v>
      </c>
      <c r="D117" s="79" t="s">
        <v>392</v>
      </c>
      <c r="E117" s="5">
        <v>23920.61</v>
      </c>
      <c r="F117" s="5">
        <v>23920.61</v>
      </c>
      <c r="G117" s="80" t="s">
        <v>322</v>
      </c>
      <c r="H117" s="5">
        <v>23920.61</v>
      </c>
    </row>
    <row r="118" spans="1:8" ht="22.5" customHeight="1" x14ac:dyDescent="0.2">
      <c r="A118" s="23"/>
      <c r="B118" s="22"/>
      <c r="C118" s="81" t="s">
        <v>148</v>
      </c>
      <c r="D118" s="79" t="s">
        <v>393</v>
      </c>
      <c r="E118" s="5">
        <f>0</f>
        <v>0</v>
      </c>
      <c r="F118" s="5">
        <v>0</v>
      </c>
      <c r="G118" s="80" t="s">
        <v>321</v>
      </c>
      <c r="H118" s="5">
        <v>0</v>
      </c>
    </row>
    <row r="119" spans="1:8" ht="22.5" customHeight="1" x14ac:dyDescent="0.2">
      <c r="A119" s="23"/>
      <c r="B119" s="22"/>
      <c r="C119" s="77" t="s">
        <v>161</v>
      </c>
      <c r="D119" s="77" t="s">
        <v>394</v>
      </c>
      <c r="E119" s="3">
        <f>E120</f>
        <v>0</v>
      </c>
      <c r="F119" s="3">
        <f>F120</f>
        <v>0</v>
      </c>
      <c r="G119" s="78" t="s">
        <v>321</v>
      </c>
      <c r="H119" s="3">
        <f>H120</f>
        <v>0</v>
      </c>
    </row>
    <row r="120" spans="1:8" ht="22.5" customHeight="1" x14ac:dyDescent="0.2">
      <c r="A120" s="23"/>
      <c r="B120" s="22"/>
      <c r="C120" s="79" t="s">
        <v>106</v>
      </c>
      <c r="D120" s="79" t="s">
        <v>395</v>
      </c>
      <c r="E120" s="5">
        <f>E121</f>
        <v>0</v>
      </c>
      <c r="F120" s="5">
        <f>F121</f>
        <v>0</v>
      </c>
      <c r="G120" s="80" t="s">
        <v>321</v>
      </c>
      <c r="H120" s="5">
        <f>H121</f>
        <v>0</v>
      </c>
    </row>
    <row r="121" spans="1:8" ht="22.5" customHeight="1" x14ac:dyDescent="0.2">
      <c r="A121" s="23"/>
      <c r="B121" s="22"/>
      <c r="C121" s="81" t="s">
        <v>117</v>
      </c>
      <c r="D121" s="79" t="s">
        <v>396</v>
      </c>
      <c r="E121" s="5">
        <v>0</v>
      </c>
      <c r="F121" s="5">
        <v>0</v>
      </c>
      <c r="G121" s="80" t="s">
        <v>321</v>
      </c>
      <c r="H121" s="5">
        <v>0</v>
      </c>
    </row>
    <row r="122" spans="1:8" ht="22.5" customHeight="1" x14ac:dyDescent="0.2">
      <c r="A122" s="23"/>
      <c r="B122" s="22"/>
      <c r="C122" s="77" t="s">
        <v>28</v>
      </c>
      <c r="D122" s="77" t="s">
        <v>156</v>
      </c>
      <c r="E122" s="3">
        <f>E123</f>
        <v>4650</v>
      </c>
      <c r="F122" s="3">
        <f>F123</f>
        <v>4548.1899999999996</v>
      </c>
      <c r="G122" s="78" t="s">
        <v>397</v>
      </c>
      <c r="H122" s="3">
        <f>H123</f>
        <v>4548.1899999999996</v>
      </c>
    </row>
    <row r="123" spans="1:8" ht="22.5" customHeight="1" x14ac:dyDescent="0.2">
      <c r="A123" s="23"/>
      <c r="B123" s="22"/>
      <c r="C123" s="79" t="s">
        <v>106</v>
      </c>
      <c r="D123" s="79" t="s">
        <v>398</v>
      </c>
      <c r="E123" s="5">
        <f>E124</f>
        <v>4650</v>
      </c>
      <c r="F123" s="5">
        <f>F124</f>
        <v>4548.1899999999996</v>
      </c>
      <c r="G123" s="80" t="s">
        <v>397</v>
      </c>
      <c r="H123" s="5">
        <f>H124</f>
        <v>4548.1899999999996</v>
      </c>
    </row>
    <row r="124" spans="1:8" ht="22.5" customHeight="1" x14ac:dyDescent="0.2">
      <c r="A124" s="23"/>
      <c r="B124" s="22"/>
      <c r="C124" s="81" t="s">
        <v>117</v>
      </c>
      <c r="D124" s="79" t="s">
        <v>399</v>
      </c>
      <c r="E124" s="5">
        <v>4650</v>
      </c>
      <c r="F124" s="5">
        <v>4548.1899999999996</v>
      </c>
      <c r="G124" s="80" t="s">
        <v>397</v>
      </c>
      <c r="H124" s="5">
        <v>4548.1899999999996</v>
      </c>
    </row>
    <row r="125" spans="1:8" ht="22.5" customHeight="1" x14ac:dyDescent="0.2">
      <c r="A125" s="23"/>
      <c r="B125" s="22"/>
      <c r="C125" s="77" t="s">
        <v>223</v>
      </c>
      <c r="D125" s="77" t="s">
        <v>400</v>
      </c>
      <c r="E125" s="3">
        <f>E126+E133</f>
        <v>0</v>
      </c>
      <c r="F125" s="3">
        <f>F126+F133</f>
        <v>0</v>
      </c>
      <c r="G125" s="78" t="s">
        <v>321</v>
      </c>
      <c r="H125" s="3">
        <f>H126+H133</f>
        <v>0</v>
      </c>
    </row>
    <row r="126" spans="1:8" ht="22.5" customHeight="1" x14ac:dyDescent="0.2">
      <c r="A126" s="23"/>
      <c r="B126" s="22"/>
      <c r="C126" s="79" t="s">
        <v>30</v>
      </c>
      <c r="D126" s="79" t="s">
        <v>401</v>
      </c>
      <c r="E126" s="5">
        <f>E127+E128+E129+E130+E131+E132</f>
        <v>0</v>
      </c>
      <c r="F126" s="5">
        <f>F127+F128+F129+F130+F131+F132</f>
        <v>0</v>
      </c>
      <c r="G126" s="80" t="s">
        <v>321</v>
      </c>
      <c r="H126" s="5">
        <f>H127+H128+H129+H130+H131+H132</f>
        <v>0</v>
      </c>
    </row>
    <row r="127" spans="1:8" ht="22.5" customHeight="1" x14ac:dyDescent="0.2">
      <c r="A127" s="23"/>
      <c r="B127" s="22"/>
      <c r="C127" s="81" t="s">
        <v>87</v>
      </c>
      <c r="D127" s="79" t="s">
        <v>402</v>
      </c>
      <c r="E127" s="5">
        <v>0</v>
      </c>
      <c r="F127" s="5">
        <v>0</v>
      </c>
      <c r="G127" s="80" t="s">
        <v>321</v>
      </c>
      <c r="H127" s="5">
        <v>0</v>
      </c>
    </row>
    <row r="128" spans="1:8" ht="22.5" customHeight="1" x14ac:dyDescent="0.2">
      <c r="A128" s="23"/>
      <c r="B128" s="22"/>
      <c r="C128" s="81" t="s">
        <v>57</v>
      </c>
      <c r="D128" s="79" t="s">
        <v>403</v>
      </c>
      <c r="E128" s="5">
        <v>0</v>
      </c>
      <c r="F128" s="5">
        <v>0</v>
      </c>
      <c r="G128" s="80" t="s">
        <v>321</v>
      </c>
      <c r="H128" s="5">
        <v>0</v>
      </c>
    </row>
    <row r="129" spans="1:8" ht="22.5" customHeight="1" x14ac:dyDescent="0.2">
      <c r="A129" s="23"/>
      <c r="B129" s="22"/>
      <c r="C129" s="81" t="s">
        <v>59</v>
      </c>
      <c r="D129" s="79" t="s">
        <v>404</v>
      </c>
      <c r="E129" s="5">
        <v>0</v>
      </c>
      <c r="F129" s="5">
        <v>0</v>
      </c>
      <c r="G129" s="80" t="s">
        <v>321</v>
      </c>
      <c r="H129" s="5">
        <v>0</v>
      </c>
    </row>
    <row r="130" spans="1:8" ht="22.5" customHeight="1" x14ac:dyDescent="0.2">
      <c r="A130" s="23"/>
      <c r="B130" s="22"/>
      <c r="C130" s="81" t="s">
        <v>140</v>
      </c>
      <c r="D130" s="79" t="s">
        <v>405</v>
      </c>
      <c r="E130" s="5">
        <v>0</v>
      </c>
      <c r="F130" s="5">
        <v>0</v>
      </c>
      <c r="G130" s="80" t="s">
        <v>321</v>
      </c>
      <c r="H130" s="5">
        <v>0</v>
      </c>
    </row>
    <row r="131" spans="1:8" ht="22.5" customHeight="1" x14ac:dyDescent="0.2">
      <c r="A131" s="23"/>
      <c r="B131" s="22"/>
      <c r="C131" s="81" t="s">
        <v>198</v>
      </c>
      <c r="D131" s="79" t="s">
        <v>406</v>
      </c>
      <c r="E131" s="5">
        <v>0</v>
      </c>
      <c r="F131" s="5">
        <v>0</v>
      </c>
      <c r="G131" s="80" t="s">
        <v>321</v>
      </c>
      <c r="H131" s="5">
        <v>0</v>
      </c>
    </row>
    <row r="132" spans="1:8" ht="22.5" customHeight="1" x14ac:dyDescent="0.2">
      <c r="A132" s="23"/>
      <c r="B132" s="22"/>
      <c r="C132" s="81" t="s">
        <v>253</v>
      </c>
      <c r="D132" s="79" t="s">
        <v>407</v>
      </c>
      <c r="E132" s="5">
        <v>0</v>
      </c>
      <c r="F132" s="5">
        <v>0</v>
      </c>
      <c r="G132" s="80" t="s">
        <v>321</v>
      </c>
      <c r="H132" s="5">
        <v>0</v>
      </c>
    </row>
    <row r="133" spans="1:8" ht="22.5" customHeight="1" x14ac:dyDescent="0.2">
      <c r="A133" s="23"/>
      <c r="B133" s="22"/>
      <c r="C133" s="79" t="s">
        <v>27</v>
      </c>
      <c r="D133" s="79" t="s">
        <v>408</v>
      </c>
      <c r="E133" s="5">
        <f>E134+E135</f>
        <v>0</v>
      </c>
      <c r="F133" s="5">
        <f>F134+F135</f>
        <v>0</v>
      </c>
      <c r="G133" s="80" t="s">
        <v>321</v>
      </c>
      <c r="H133" s="5">
        <f>H134+H135</f>
        <v>0</v>
      </c>
    </row>
    <row r="134" spans="1:8" ht="22.5" customHeight="1" x14ac:dyDescent="0.2">
      <c r="A134" s="23"/>
      <c r="B134" s="22"/>
      <c r="C134" s="81" t="s">
        <v>143</v>
      </c>
      <c r="D134" s="79" t="s">
        <v>409</v>
      </c>
      <c r="E134" s="5">
        <v>0</v>
      </c>
      <c r="F134" s="5">
        <v>0</v>
      </c>
      <c r="G134" s="80" t="s">
        <v>321</v>
      </c>
      <c r="H134" s="5">
        <v>0</v>
      </c>
    </row>
    <row r="135" spans="1:8" ht="22.5" customHeight="1" x14ac:dyDescent="0.2">
      <c r="A135" s="23"/>
      <c r="B135" s="22"/>
      <c r="C135" s="81" t="s">
        <v>166</v>
      </c>
      <c r="D135" s="79" t="s">
        <v>410</v>
      </c>
      <c r="E135" s="5">
        <v>0</v>
      </c>
      <c r="F135" s="5">
        <v>0</v>
      </c>
      <c r="G135" s="80" t="s">
        <v>321</v>
      </c>
      <c r="H135" s="5">
        <v>0</v>
      </c>
    </row>
    <row r="136" spans="1:8" ht="22.5" customHeight="1" x14ac:dyDescent="0.2">
      <c r="A136" s="23"/>
      <c r="B136" s="22"/>
      <c r="C136" s="77" t="s">
        <v>411</v>
      </c>
      <c r="D136" s="77" t="s">
        <v>412</v>
      </c>
      <c r="E136" s="3">
        <f>E137</f>
        <v>0</v>
      </c>
      <c r="F136" s="3">
        <f>F137</f>
        <v>0</v>
      </c>
      <c r="G136" s="78" t="s">
        <v>321</v>
      </c>
      <c r="H136" s="3">
        <f>H137</f>
        <v>0</v>
      </c>
    </row>
    <row r="137" spans="1:8" ht="22.5" customHeight="1" x14ac:dyDescent="0.2">
      <c r="A137" s="23"/>
      <c r="B137" s="22"/>
      <c r="C137" s="79" t="s">
        <v>30</v>
      </c>
      <c r="D137" s="79" t="s">
        <v>413</v>
      </c>
      <c r="E137" s="5">
        <f>E138</f>
        <v>0</v>
      </c>
      <c r="F137" s="5">
        <f>F138</f>
        <v>0</v>
      </c>
      <c r="G137" s="80" t="s">
        <v>321</v>
      </c>
      <c r="H137" s="5">
        <f>H138</f>
        <v>0</v>
      </c>
    </row>
    <row r="138" spans="1:8" ht="22.5" customHeight="1" x14ac:dyDescent="0.2">
      <c r="A138" s="23"/>
      <c r="B138" s="22"/>
      <c r="C138" s="81" t="s">
        <v>85</v>
      </c>
      <c r="D138" s="79" t="s">
        <v>414</v>
      </c>
      <c r="E138" s="5">
        <v>0</v>
      </c>
      <c r="F138" s="5">
        <v>0</v>
      </c>
      <c r="G138" s="80" t="s">
        <v>321</v>
      </c>
      <c r="H138" s="5">
        <v>0</v>
      </c>
    </row>
    <row r="139" spans="1:8" ht="22.5" customHeight="1" thickBot="1" x14ac:dyDescent="0.25">
      <c r="A139" s="64" t="s">
        <v>6</v>
      </c>
      <c r="B139" s="65"/>
      <c r="C139" s="65"/>
      <c r="D139" s="65"/>
      <c r="E139" s="62">
        <f>E104+E115+E119+E122+E125+E136</f>
        <v>38524.46</v>
      </c>
      <c r="F139" s="62">
        <f>F104+F115+F119+F122+F125+F136</f>
        <v>38422.65</v>
      </c>
      <c r="G139" s="58" t="s">
        <v>108</v>
      </c>
      <c r="H139" s="62">
        <f>H104+H115+H119+H122+H125+H136</f>
        <v>38422.65</v>
      </c>
    </row>
    <row r="140" spans="1:8" ht="22.5" customHeight="1" x14ac:dyDescent="0.2">
      <c r="A140" s="39">
        <v>5</v>
      </c>
      <c r="B140" s="40" t="s">
        <v>10</v>
      </c>
      <c r="C140" s="77" t="s">
        <v>52</v>
      </c>
      <c r="D140" s="77" t="s">
        <v>415</v>
      </c>
      <c r="E140" s="3">
        <f>E141+E146+E149</f>
        <v>58599.07</v>
      </c>
      <c r="F140" s="3">
        <f>F141+F146+F149</f>
        <v>58572.04</v>
      </c>
      <c r="G140" s="78" t="s">
        <v>416</v>
      </c>
      <c r="H140" s="3">
        <f>H141+H146+H149</f>
        <v>58572.04</v>
      </c>
    </row>
    <row r="141" spans="1:8" ht="22.5" customHeight="1" x14ac:dyDescent="0.2">
      <c r="A141" s="30"/>
      <c r="B141" s="27"/>
      <c r="C141" s="79" t="s">
        <v>30</v>
      </c>
      <c r="D141" s="79" t="s">
        <v>417</v>
      </c>
      <c r="E141" s="5">
        <f>E142+E143+E144+E145</f>
        <v>38049.69</v>
      </c>
      <c r="F141" s="5">
        <v>38024.160000000003</v>
      </c>
      <c r="G141" s="80" t="s">
        <v>416</v>
      </c>
      <c r="H141" s="5">
        <v>38024.160000000003</v>
      </c>
    </row>
    <row r="142" spans="1:8" ht="22.5" customHeight="1" x14ac:dyDescent="0.2">
      <c r="A142" s="30"/>
      <c r="B142" s="27"/>
      <c r="C142" s="81" t="s">
        <v>85</v>
      </c>
      <c r="D142" s="79" t="s">
        <v>418</v>
      </c>
      <c r="E142" s="5">
        <v>7961.77</v>
      </c>
      <c r="F142" s="5">
        <v>7936.24</v>
      </c>
      <c r="G142" s="80" t="s">
        <v>419</v>
      </c>
      <c r="H142" s="5">
        <v>7936.24</v>
      </c>
    </row>
    <row r="143" spans="1:8" ht="22.5" customHeight="1" x14ac:dyDescent="0.2">
      <c r="A143" s="30"/>
      <c r="B143" s="27"/>
      <c r="C143" s="81" t="s">
        <v>87</v>
      </c>
      <c r="D143" s="79" t="s">
        <v>420</v>
      </c>
      <c r="E143" s="5">
        <v>0</v>
      </c>
      <c r="F143" s="5">
        <v>0</v>
      </c>
      <c r="G143" s="80" t="s">
        <v>366</v>
      </c>
      <c r="H143" s="5">
        <v>0</v>
      </c>
    </row>
    <row r="144" spans="1:8" ht="22.5" customHeight="1" x14ac:dyDescent="0.2">
      <c r="A144" s="30"/>
      <c r="B144" s="27"/>
      <c r="C144" s="81" t="s">
        <v>57</v>
      </c>
      <c r="D144" s="79" t="s">
        <v>421</v>
      </c>
      <c r="E144" s="5">
        <v>6076.35</v>
      </c>
      <c r="F144" s="5">
        <v>6076.35</v>
      </c>
      <c r="G144" s="80" t="s">
        <v>422</v>
      </c>
      <c r="H144" s="5">
        <v>6076.35</v>
      </c>
    </row>
    <row r="145" spans="1:8" ht="22.5" customHeight="1" x14ac:dyDescent="0.2">
      <c r="A145" s="30"/>
      <c r="B145" s="27"/>
      <c r="C145" s="81" t="s">
        <v>59</v>
      </c>
      <c r="D145" s="79" t="s">
        <v>423</v>
      </c>
      <c r="E145" s="5">
        <v>24011.57</v>
      </c>
      <c r="F145" s="5">
        <v>24011.58</v>
      </c>
      <c r="G145" s="80" t="s">
        <v>422</v>
      </c>
      <c r="H145" s="5">
        <v>24011.58</v>
      </c>
    </row>
    <row r="146" spans="1:8" ht="22.5" customHeight="1" x14ac:dyDescent="0.2">
      <c r="A146" s="30"/>
      <c r="B146" s="27"/>
      <c r="C146" s="79" t="s">
        <v>106</v>
      </c>
      <c r="D146" s="79" t="s">
        <v>424</v>
      </c>
      <c r="E146" s="5">
        <f>E147+E148</f>
        <v>549.38</v>
      </c>
      <c r="F146" s="5">
        <v>547.88</v>
      </c>
      <c r="G146" s="80" t="s">
        <v>425</v>
      </c>
      <c r="H146" s="5">
        <v>547.88</v>
      </c>
    </row>
    <row r="147" spans="1:8" ht="22.5" customHeight="1" x14ac:dyDescent="0.2">
      <c r="A147" s="30"/>
      <c r="B147" s="27"/>
      <c r="C147" s="81" t="s">
        <v>115</v>
      </c>
      <c r="D147" s="79" t="s">
        <v>426</v>
      </c>
      <c r="E147" s="5">
        <v>0</v>
      </c>
      <c r="F147" s="5">
        <v>0</v>
      </c>
      <c r="G147" s="80" t="s">
        <v>366</v>
      </c>
      <c r="H147" s="5">
        <v>0</v>
      </c>
    </row>
    <row r="148" spans="1:8" ht="22.5" customHeight="1" x14ac:dyDescent="0.2">
      <c r="A148" s="30"/>
      <c r="B148" s="27"/>
      <c r="C148" s="81" t="s">
        <v>148</v>
      </c>
      <c r="D148" s="79" t="s">
        <v>427</v>
      </c>
      <c r="E148" s="5">
        <v>549.38</v>
      </c>
      <c r="F148" s="5">
        <v>547.38</v>
      </c>
      <c r="G148" s="80" t="s">
        <v>437</v>
      </c>
      <c r="H148" s="5">
        <v>547.38</v>
      </c>
    </row>
    <row r="149" spans="1:8" ht="22.5" customHeight="1" x14ac:dyDescent="0.2">
      <c r="A149" s="30"/>
      <c r="B149" s="27"/>
      <c r="C149" s="79" t="s">
        <v>121</v>
      </c>
      <c r="D149" s="79" t="s">
        <v>428</v>
      </c>
      <c r="E149" s="5">
        <f>E150</f>
        <v>20000</v>
      </c>
      <c r="F149" s="5">
        <f>F150</f>
        <v>20000</v>
      </c>
      <c r="G149" s="80" t="s">
        <v>422</v>
      </c>
      <c r="H149" s="5">
        <f>H150</f>
        <v>20000</v>
      </c>
    </row>
    <row r="150" spans="1:8" ht="22.5" customHeight="1" x14ac:dyDescent="0.2">
      <c r="A150" s="30"/>
      <c r="B150" s="27"/>
      <c r="C150" s="81" t="s">
        <v>343</v>
      </c>
      <c r="D150" s="79" t="s">
        <v>429</v>
      </c>
      <c r="E150" s="5">
        <v>20000</v>
      </c>
      <c r="F150" s="5">
        <v>20000</v>
      </c>
      <c r="G150" s="80" t="s">
        <v>422</v>
      </c>
      <c r="H150" s="5">
        <v>20000</v>
      </c>
    </row>
    <row r="151" spans="1:8" ht="22.5" customHeight="1" x14ac:dyDescent="0.2">
      <c r="A151" s="30"/>
      <c r="B151" s="27"/>
      <c r="C151" s="77" t="s">
        <v>80</v>
      </c>
      <c r="D151" s="77" t="s">
        <v>430</v>
      </c>
      <c r="E151" s="3">
        <f>E152+E155</f>
        <v>103209.3</v>
      </c>
      <c r="F151" s="3">
        <f>F152+F155</f>
        <v>103209.3</v>
      </c>
      <c r="G151" s="78" t="s">
        <v>324</v>
      </c>
      <c r="H151" s="3">
        <f>H152+H155</f>
        <v>103209.3</v>
      </c>
    </row>
    <row r="152" spans="1:8" ht="22.5" customHeight="1" x14ac:dyDescent="0.2">
      <c r="A152" s="30"/>
      <c r="B152" s="27"/>
      <c r="C152" s="79" t="s">
        <v>30</v>
      </c>
      <c r="D152" s="79" t="s">
        <v>431</v>
      </c>
      <c r="E152" s="5">
        <f>E153+E154</f>
        <v>100651.3</v>
      </c>
      <c r="F152" s="5">
        <f>F153+F154</f>
        <v>100651.3</v>
      </c>
      <c r="G152" s="80" t="s">
        <v>324</v>
      </c>
      <c r="H152" s="5">
        <f>H153+H154</f>
        <v>100651.3</v>
      </c>
    </row>
    <row r="153" spans="1:8" ht="22.5" customHeight="1" x14ac:dyDescent="0.2">
      <c r="A153" s="30"/>
      <c r="B153" s="27"/>
      <c r="C153" s="81" t="s">
        <v>85</v>
      </c>
      <c r="D153" s="79" t="s">
        <v>432</v>
      </c>
      <c r="E153" s="5">
        <v>88563.85</v>
      </c>
      <c r="F153" s="5">
        <v>88563.85</v>
      </c>
      <c r="G153" s="80" t="s">
        <v>324</v>
      </c>
      <c r="H153" s="5">
        <v>88563.85</v>
      </c>
    </row>
    <row r="154" spans="1:8" ht="22.5" customHeight="1" x14ac:dyDescent="0.2">
      <c r="A154" s="30"/>
      <c r="B154" s="27"/>
      <c r="C154" s="81" t="s">
        <v>87</v>
      </c>
      <c r="D154" s="79" t="s">
        <v>433</v>
      </c>
      <c r="E154" s="5">
        <v>12087.45</v>
      </c>
      <c r="F154" s="5">
        <v>12087.45</v>
      </c>
      <c r="G154" s="80" t="s">
        <v>324</v>
      </c>
      <c r="H154" s="5">
        <v>12087.45</v>
      </c>
    </row>
    <row r="155" spans="1:8" ht="22.5" customHeight="1" x14ac:dyDescent="0.2">
      <c r="A155" s="30"/>
      <c r="B155" s="27"/>
      <c r="C155" s="79" t="s">
        <v>121</v>
      </c>
      <c r="D155" s="79" t="s">
        <v>434</v>
      </c>
      <c r="E155" s="5">
        <f>E156</f>
        <v>2558</v>
      </c>
      <c r="F155" s="5">
        <f>F156</f>
        <v>2558</v>
      </c>
      <c r="G155" s="80" t="s">
        <v>324</v>
      </c>
      <c r="H155" s="5">
        <f>H156</f>
        <v>2558</v>
      </c>
    </row>
    <row r="156" spans="1:8" ht="22.5" customHeight="1" x14ac:dyDescent="0.2">
      <c r="A156" s="30"/>
      <c r="B156" s="27"/>
      <c r="C156" s="81" t="s">
        <v>180</v>
      </c>
      <c r="D156" s="79" t="s">
        <v>435</v>
      </c>
      <c r="E156" s="5">
        <v>2558</v>
      </c>
      <c r="F156" s="5">
        <v>2558</v>
      </c>
      <c r="G156" s="80" t="s">
        <v>324</v>
      </c>
      <c r="H156" s="5">
        <v>2558</v>
      </c>
    </row>
    <row r="157" spans="1:8" ht="22.5" customHeight="1" x14ac:dyDescent="0.2">
      <c r="A157" s="30"/>
      <c r="B157" s="27"/>
      <c r="C157" s="77" t="s">
        <v>31</v>
      </c>
      <c r="D157" s="77" t="s">
        <v>156</v>
      </c>
      <c r="E157" s="3">
        <f>E158</f>
        <v>5965.38</v>
      </c>
      <c r="F157" s="3">
        <f>F158</f>
        <v>5965.38</v>
      </c>
      <c r="G157" s="78" t="s">
        <v>324</v>
      </c>
      <c r="H157" s="3">
        <f>H158</f>
        <v>5965.38</v>
      </c>
    </row>
    <row r="158" spans="1:8" ht="22.5" customHeight="1" x14ac:dyDescent="0.2">
      <c r="A158" s="30"/>
      <c r="B158" s="27"/>
      <c r="C158" s="79" t="s">
        <v>30</v>
      </c>
      <c r="D158" s="79" t="s">
        <v>158</v>
      </c>
      <c r="E158" s="5">
        <f>E159</f>
        <v>5965.38</v>
      </c>
      <c r="F158" s="5">
        <f>F159</f>
        <v>5965.38</v>
      </c>
      <c r="G158" s="80" t="s">
        <v>324</v>
      </c>
      <c r="H158" s="5">
        <f>H159</f>
        <v>5965.38</v>
      </c>
    </row>
    <row r="159" spans="1:8" ht="22.5" customHeight="1" x14ac:dyDescent="0.2">
      <c r="A159" s="30"/>
      <c r="B159" s="27"/>
      <c r="C159" s="81" t="s">
        <v>85</v>
      </c>
      <c r="D159" s="79" t="s">
        <v>436</v>
      </c>
      <c r="E159" s="5">
        <v>5965.38</v>
      </c>
      <c r="F159" s="5">
        <v>5965.38</v>
      </c>
      <c r="G159" s="80" t="s">
        <v>324</v>
      </c>
      <c r="H159" s="5">
        <v>5965.38</v>
      </c>
    </row>
    <row r="160" spans="1:8" ht="22.5" customHeight="1" thickBot="1" x14ac:dyDescent="0.25">
      <c r="A160" s="64" t="s">
        <v>6</v>
      </c>
      <c r="B160" s="65"/>
      <c r="C160" s="65"/>
      <c r="D160" s="65"/>
      <c r="E160" s="62">
        <f>E140+E151+E157</f>
        <v>167773.75</v>
      </c>
      <c r="F160" s="62">
        <f>F140+F151+F157</f>
        <v>167746.72</v>
      </c>
      <c r="G160" s="66" t="s">
        <v>157</v>
      </c>
      <c r="H160" s="62">
        <f>H140+H151+H157</f>
        <v>167746.72</v>
      </c>
    </row>
    <row r="161" spans="1:8" ht="22.5" customHeight="1" x14ac:dyDescent="0.2">
      <c r="A161" s="41">
        <v>6</v>
      </c>
      <c r="B161" s="42" t="s">
        <v>11</v>
      </c>
      <c r="C161" s="77" t="s">
        <v>80</v>
      </c>
      <c r="D161" s="77" t="s">
        <v>438</v>
      </c>
      <c r="E161" s="3">
        <f>E162</f>
        <v>49.83</v>
      </c>
      <c r="F161" s="3">
        <f>F162</f>
        <v>49.83</v>
      </c>
      <c r="G161" s="78" t="s">
        <v>439</v>
      </c>
      <c r="H161" s="3">
        <f>H162</f>
        <v>49.83</v>
      </c>
    </row>
    <row r="162" spans="1:8" ht="22.5" customHeight="1" x14ac:dyDescent="0.2">
      <c r="A162" s="23"/>
      <c r="B162" s="43"/>
      <c r="C162" s="79" t="s">
        <v>30</v>
      </c>
      <c r="D162" s="79" t="s">
        <v>440</v>
      </c>
      <c r="E162" s="5">
        <f>E163</f>
        <v>49.83</v>
      </c>
      <c r="F162" s="5">
        <f>F163</f>
        <v>49.83</v>
      </c>
      <c r="G162" s="80" t="s">
        <v>439</v>
      </c>
      <c r="H162" s="5">
        <f>H163</f>
        <v>49.83</v>
      </c>
    </row>
    <row r="163" spans="1:8" ht="22.5" customHeight="1" x14ac:dyDescent="0.2">
      <c r="A163" s="23"/>
      <c r="B163" s="43"/>
      <c r="C163" s="81" t="s">
        <v>87</v>
      </c>
      <c r="D163" s="79" t="s">
        <v>441</v>
      </c>
      <c r="E163" s="5">
        <v>49.83</v>
      </c>
      <c r="F163" s="5">
        <v>49.83</v>
      </c>
      <c r="G163" s="80" t="s">
        <v>439</v>
      </c>
      <c r="H163" s="5">
        <v>49.83</v>
      </c>
    </row>
    <row r="164" spans="1:8" ht="22.5" customHeight="1" x14ac:dyDescent="0.2">
      <c r="A164" s="23"/>
      <c r="B164" s="43"/>
      <c r="C164" s="77" t="s">
        <v>161</v>
      </c>
      <c r="D164" s="77" t="s">
        <v>442</v>
      </c>
      <c r="E164" s="3">
        <f>+E165</f>
        <v>692</v>
      </c>
      <c r="F164" s="3">
        <f>F165</f>
        <v>651.58000000000004</v>
      </c>
      <c r="G164" s="78" t="s">
        <v>443</v>
      </c>
      <c r="H164" s="3">
        <f>H165</f>
        <v>651.58000000000004</v>
      </c>
    </row>
    <row r="165" spans="1:8" ht="22.5" customHeight="1" x14ac:dyDescent="0.2">
      <c r="A165" s="23"/>
      <c r="B165" s="43"/>
      <c r="C165" s="79" t="s">
        <v>30</v>
      </c>
      <c r="D165" s="79" t="s">
        <v>444</v>
      </c>
      <c r="E165" s="5">
        <f>E166</f>
        <v>692</v>
      </c>
      <c r="F165" s="5">
        <f>F166</f>
        <v>651.58000000000004</v>
      </c>
      <c r="G165" s="80" t="s">
        <v>443</v>
      </c>
      <c r="H165" s="5">
        <f>H166</f>
        <v>651.58000000000004</v>
      </c>
    </row>
    <row r="166" spans="1:8" ht="22.5" customHeight="1" x14ac:dyDescent="0.2">
      <c r="A166" s="23"/>
      <c r="B166" s="43"/>
      <c r="C166" s="81" t="s">
        <v>85</v>
      </c>
      <c r="D166" s="79" t="s">
        <v>446</v>
      </c>
      <c r="E166" s="5">
        <v>692</v>
      </c>
      <c r="F166" s="5">
        <v>651.58000000000004</v>
      </c>
      <c r="G166" s="80" t="s">
        <v>443</v>
      </c>
      <c r="H166" s="5">
        <v>651.58000000000004</v>
      </c>
    </row>
    <row r="167" spans="1:8" ht="22.5" customHeight="1" thickBot="1" x14ac:dyDescent="0.25">
      <c r="A167" s="67" t="s">
        <v>6</v>
      </c>
      <c r="B167" s="68"/>
      <c r="C167" s="68"/>
      <c r="D167" s="68"/>
      <c r="E167" s="62">
        <f>E161+E164</f>
        <v>741.83</v>
      </c>
      <c r="F167" s="62">
        <f>F161+F164</f>
        <v>701.41000000000008</v>
      </c>
      <c r="G167" s="58" t="s">
        <v>445</v>
      </c>
      <c r="H167" s="62">
        <f>H161+H164</f>
        <v>701.41000000000008</v>
      </c>
    </row>
    <row r="168" spans="1:8" ht="22.5" customHeight="1" x14ac:dyDescent="0.2">
      <c r="A168" s="28">
        <v>7</v>
      </c>
      <c r="B168" s="22" t="s">
        <v>12</v>
      </c>
      <c r="C168" s="77" t="s">
        <v>52</v>
      </c>
      <c r="D168" s="77" t="s">
        <v>447</v>
      </c>
      <c r="E168" s="3">
        <f>E169+E173</f>
        <v>146.31</v>
      </c>
      <c r="F168" s="3">
        <f>F169+F173</f>
        <v>146.31</v>
      </c>
      <c r="G168" s="78" t="s">
        <v>439</v>
      </c>
      <c r="H168" s="3">
        <f>H169+H173</f>
        <v>146.31</v>
      </c>
    </row>
    <row r="169" spans="1:8" ht="22.5" customHeight="1" x14ac:dyDescent="0.2">
      <c r="A169" s="28"/>
      <c r="B169" s="22"/>
      <c r="C169" s="79" t="s">
        <v>30</v>
      </c>
      <c r="D169" s="79" t="s">
        <v>448</v>
      </c>
      <c r="E169" s="5">
        <f>E170</f>
        <v>98.31</v>
      </c>
      <c r="F169" s="5">
        <f>F170</f>
        <v>98.31</v>
      </c>
      <c r="G169" s="80" t="s">
        <v>439</v>
      </c>
      <c r="H169" s="5">
        <f>H170</f>
        <v>98.31</v>
      </c>
    </row>
    <row r="170" spans="1:8" ht="22.5" customHeight="1" x14ac:dyDescent="0.2">
      <c r="A170" s="28"/>
      <c r="B170" s="22"/>
      <c r="C170" s="81" t="s">
        <v>57</v>
      </c>
      <c r="D170" s="79" t="s">
        <v>449</v>
      </c>
      <c r="E170" s="5">
        <f>E171+E172</f>
        <v>98.31</v>
      </c>
      <c r="F170" s="5">
        <f>F171+F172</f>
        <v>98.31</v>
      </c>
      <c r="G170" s="80" t="s">
        <v>439</v>
      </c>
      <c r="H170" s="5">
        <f>H171+H172</f>
        <v>98.31</v>
      </c>
    </row>
    <row r="171" spans="1:8" ht="22.5" customHeight="1" x14ac:dyDescent="0.2">
      <c r="A171" s="28"/>
      <c r="B171" s="22"/>
      <c r="C171" s="81" t="s">
        <v>450</v>
      </c>
      <c r="D171" s="79" t="s">
        <v>451</v>
      </c>
      <c r="E171" s="5">
        <v>62.41</v>
      </c>
      <c r="F171" s="5">
        <v>62.41</v>
      </c>
      <c r="G171" s="80" t="s">
        <v>439</v>
      </c>
      <c r="H171" s="5">
        <v>62.41</v>
      </c>
    </row>
    <row r="172" spans="1:8" ht="22.5" customHeight="1" x14ac:dyDescent="0.2">
      <c r="A172" s="28"/>
      <c r="B172" s="22"/>
      <c r="C172" s="81" t="s">
        <v>452</v>
      </c>
      <c r="D172" s="79" t="s">
        <v>453</v>
      </c>
      <c r="E172" s="5">
        <v>35.9</v>
      </c>
      <c r="F172" s="5">
        <v>35.9</v>
      </c>
      <c r="G172" s="80" t="s">
        <v>439</v>
      </c>
      <c r="H172" s="5">
        <v>35.9</v>
      </c>
    </row>
    <row r="173" spans="1:8" ht="22.5" customHeight="1" x14ac:dyDescent="0.2">
      <c r="A173" s="28"/>
      <c r="B173" s="22"/>
      <c r="C173" s="79" t="s">
        <v>106</v>
      </c>
      <c r="D173" s="79" t="s">
        <v>454</v>
      </c>
      <c r="E173" s="5">
        <f>E174</f>
        <v>48</v>
      </c>
      <c r="F173" s="5">
        <f>F174</f>
        <v>48</v>
      </c>
      <c r="G173" s="80" t="s">
        <v>439</v>
      </c>
      <c r="H173" s="5">
        <f>H174</f>
        <v>48</v>
      </c>
    </row>
    <row r="174" spans="1:8" ht="22.5" customHeight="1" x14ac:dyDescent="0.2">
      <c r="A174" s="28"/>
      <c r="B174" s="22"/>
      <c r="C174" s="81" t="s">
        <v>115</v>
      </c>
      <c r="D174" s="79" t="s">
        <v>455</v>
      </c>
      <c r="E174" s="5">
        <v>48</v>
      </c>
      <c r="F174" s="5">
        <v>48</v>
      </c>
      <c r="G174" s="80" t="s">
        <v>439</v>
      </c>
      <c r="H174" s="5">
        <v>48</v>
      </c>
    </row>
    <row r="175" spans="1:8" ht="22.5" customHeight="1" x14ac:dyDescent="0.2">
      <c r="A175" s="28"/>
      <c r="B175" s="22"/>
      <c r="C175" s="77" t="s">
        <v>28</v>
      </c>
      <c r="D175" s="77" t="s">
        <v>456</v>
      </c>
      <c r="E175" s="3">
        <f>E176</f>
        <v>400</v>
      </c>
      <c r="F175" s="3">
        <f>F176</f>
        <v>400</v>
      </c>
      <c r="G175" s="78" t="s">
        <v>439</v>
      </c>
      <c r="H175" s="3">
        <f>H176</f>
        <v>400</v>
      </c>
    </row>
    <row r="176" spans="1:8" ht="22.5" customHeight="1" x14ac:dyDescent="0.2">
      <c r="A176" s="28"/>
      <c r="B176" s="22"/>
      <c r="C176" s="79" t="s">
        <v>30</v>
      </c>
      <c r="D176" s="79" t="s">
        <v>457</v>
      </c>
      <c r="E176" s="5">
        <f>E177</f>
        <v>400</v>
      </c>
      <c r="F176" s="5">
        <f>F177</f>
        <v>400</v>
      </c>
      <c r="G176" s="80" t="s">
        <v>439</v>
      </c>
      <c r="H176" s="5">
        <f>H177</f>
        <v>400</v>
      </c>
    </row>
    <row r="177" spans="1:8" ht="22.5" customHeight="1" x14ac:dyDescent="0.2">
      <c r="A177" s="28"/>
      <c r="B177" s="22"/>
      <c r="C177" s="81" t="s">
        <v>59</v>
      </c>
      <c r="D177" s="79" t="s">
        <v>458</v>
      </c>
      <c r="E177" s="5">
        <v>400</v>
      </c>
      <c r="F177" s="5">
        <v>400</v>
      </c>
      <c r="G177" s="80" t="s">
        <v>439</v>
      </c>
      <c r="H177" s="5">
        <v>400</v>
      </c>
    </row>
    <row r="178" spans="1:8" ht="22.5" customHeight="1" thickBot="1" x14ac:dyDescent="0.25">
      <c r="A178" s="69" t="s">
        <v>6</v>
      </c>
      <c r="B178" s="70"/>
      <c r="C178" s="70"/>
      <c r="D178" s="71"/>
      <c r="E178" s="62">
        <f>E168+E175</f>
        <v>546.30999999999995</v>
      </c>
      <c r="F178" s="57">
        <f>F168+F175</f>
        <v>546.30999999999995</v>
      </c>
      <c r="G178" s="58" t="s">
        <v>32</v>
      </c>
      <c r="H178" s="72">
        <f>H168+H175</f>
        <v>546.30999999999995</v>
      </c>
    </row>
    <row r="179" spans="1:8" ht="22.5" customHeight="1" x14ac:dyDescent="0.2">
      <c r="A179" s="23">
        <v>8</v>
      </c>
      <c r="B179" s="22" t="s">
        <v>13</v>
      </c>
      <c r="C179" s="77" t="s">
        <v>52</v>
      </c>
      <c r="D179" s="77" t="s">
        <v>459</v>
      </c>
      <c r="E179" s="3">
        <f>E180+E184+E190+E195+E199+E205</f>
        <v>31274.45</v>
      </c>
      <c r="F179" s="3">
        <f>F180+F184+F190+F195+F199+F205</f>
        <v>30892.149999999998</v>
      </c>
      <c r="G179" s="78" t="s">
        <v>460</v>
      </c>
      <c r="H179" s="3">
        <f>H180+H184+H190+H195+H199+H205</f>
        <v>30892.149999999998</v>
      </c>
    </row>
    <row r="180" spans="1:8" ht="22.5" customHeight="1" x14ac:dyDescent="0.2">
      <c r="A180" s="23"/>
      <c r="B180" s="22"/>
      <c r="C180" s="79" t="s">
        <v>30</v>
      </c>
      <c r="D180" s="79" t="s">
        <v>461</v>
      </c>
      <c r="E180" s="5">
        <f>E181+E182+E183</f>
        <v>13959.28</v>
      </c>
      <c r="F180" s="5">
        <f>F181+F182+F183</f>
        <v>13778.7</v>
      </c>
      <c r="G180" s="80" t="s">
        <v>460</v>
      </c>
      <c r="H180" s="5">
        <f>H181+H182+H183</f>
        <v>13778.7</v>
      </c>
    </row>
    <row r="181" spans="1:8" ht="22.5" customHeight="1" x14ac:dyDescent="0.2">
      <c r="A181" s="23"/>
      <c r="B181" s="22"/>
      <c r="C181" s="81" t="s">
        <v>85</v>
      </c>
      <c r="D181" s="79" t="s">
        <v>462</v>
      </c>
      <c r="E181" s="5">
        <v>0</v>
      </c>
      <c r="F181" s="5">
        <v>0</v>
      </c>
      <c r="G181" s="80" t="s">
        <v>463</v>
      </c>
      <c r="H181" s="5">
        <v>0</v>
      </c>
    </row>
    <row r="182" spans="1:8" ht="22.5" customHeight="1" x14ac:dyDescent="0.2">
      <c r="A182" s="23"/>
      <c r="B182" s="22"/>
      <c r="C182" s="81" t="s">
        <v>87</v>
      </c>
      <c r="D182" s="79" t="s">
        <v>464</v>
      </c>
      <c r="E182" s="5">
        <v>101.92</v>
      </c>
      <c r="F182" s="5">
        <v>101.92</v>
      </c>
      <c r="G182" s="80" t="s">
        <v>439</v>
      </c>
      <c r="H182" s="5">
        <v>101.92</v>
      </c>
    </row>
    <row r="183" spans="1:8" ht="22.5" customHeight="1" x14ac:dyDescent="0.2">
      <c r="A183" s="23"/>
      <c r="B183" s="22"/>
      <c r="C183" s="81" t="s">
        <v>57</v>
      </c>
      <c r="D183" s="79" t="s">
        <v>465</v>
      </c>
      <c r="E183" s="5">
        <v>13857.36</v>
      </c>
      <c r="F183" s="5">
        <v>13676.78</v>
      </c>
      <c r="G183" s="80" t="s">
        <v>466</v>
      </c>
      <c r="H183" s="5">
        <v>13676.78</v>
      </c>
    </row>
    <row r="184" spans="1:8" ht="22.5" customHeight="1" x14ac:dyDescent="0.2">
      <c r="A184" s="23"/>
      <c r="B184" s="22"/>
      <c r="C184" s="79" t="s">
        <v>27</v>
      </c>
      <c r="D184" s="79" t="s">
        <v>467</v>
      </c>
      <c r="E184" s="5">
        <f>E185+E186+E187+E188+E189</f>
        <v>255.3</v>
      </c>
      <c r="F184" s="5">
        <f>F185+F186+F187+F188+F189</f>
        <v>255.3</v>
      </c>
      <c r="G184" s="80" t="s">
        <v>439</v>
      </c>
      <c r="H184" s="5">
        <f>H185+H186+H187+H188+H189</f>
        <v>255.3</v>
      </c>
    </row>
    <row r="185" spans="1:8" ht="22.5" customHeight="1" x14ac:dyDescent="0.2">
      <c r="A185" s="23"/>
      <c r="B185" s="22"/>
      <c r="C185" s="81" t="s">
        <v>143</v>
      </c>
      <c r="D185" s="79" t="s">
        <v>468</v>
      </c>
      <c r="E185" s="5">
        <v>0</v>
      </c>
      <c r="F185" s="5">
        <v>0</v>
      </c>
      <c r="G185" s="80" t="s">
        <v>463</v>
      </c>
      <c r="H185" s="5">
        <v>0</v>
      </c>
    </row>
    <row r="186" spans="1:8" ht="22.5" customHeight="1" x14ac:dyDescent="0.2">
      <c r="A186" s="23"/>
      <c r="B186" s="22"/>
      <c r="C186" s="81" t="s">
        <v>166</v>
      </c>
      <c r="D186" s="79" t="s">
        <v>469</v>
      </c>
      <c r="E186" s="5">
        <v>165.6</v>
      </c>
      <c r="F186" s="5">
        <v>165.6</v>
      </c>
      <c r="G186" s="80" t="s">
        <v>439</v>
      </c>
      <c r="H186" s="5">
        <v>165.6</v>
      </c>
    </row>
    <row r="187" spans="1:8" ht="22.5" customHeight="1" x14ac:dyDescent="0.2">
      <c r="A187" s="23"/>
      <c r="B187" s="22"/>
      <c r="C187" s="81" t="s">
        <v>232</v>
      </c>
      <c r="D187" s="79" t="s">
        <v>470</v>
      </c>
      <c r="E187" s="5">
        <v>89.7</v>
      </c>
      <c r="F187" s="5">
        <v>89.7</v>
      </c>
      <c r="G187" s="80" t="s">
        <v>439</v>
      </c>
      <c r="H187" s="5">
        <v>89.7</v>
      </c>
    </row>
    <row r="188" spans="1:8" ht="22.5" customHeight="1" x14ac:dyDescent="0.2">
      <c r="A188" s="23"/>
      <c r="B188" s="22"/>
      <c r="C188" s="81" t="s">
        <v>300</v>
      </c>
      <c r="D188" s="79" t="s">
        <v>471</v>
      </c>
      <c r="E188" s="5">
        <v>0</v>
      </c>
      <c r="F188" s="5">
        <v>0</v>
      </c>
      <c r="G188" s="80" t="s">
        <v>463</v>
      </c>
      <c r="H188" s="5">
        <v>0</v>
      </c>
    </row>
    <row r="189" spans="1:8" ht="22.5" customHeight="1" x14ac:dyDescent="0.2">
      <c r="A189" s="23"/>
      <c r="B189" s="22"/>
      <c r="C189" s="81" t="s">
        <v>319</v>
      </c>
      <c r="D189" s="79" t="s">
        <v>472</v>
      </c>
      <c r="E189" s="5">
        <v>0</v>
      </c>
      <c r="F189" s="5">
        <v>0</v>
      </c>
      <c r="G189" s="80" t="s">
        <v>463</v>
      </c>
      <c r="H189" s="5">
        <v>0</v>
      </c>
    </row>
    <row r="190" spans="1:8" ht="22.5" customHeight="1" x14ac:dyDescent="0.2">
      <c r="A190" s="23"/>
      <c r="B190" s="22"/>
      <c r="C190" s="79" t="s">
        <v>106</v>
      </c>
      <c r="D190" s="79" t="s">
        <v>473</v>
      </c>
      <c r="E190" s="5">
        <f>E191+E192+E193+E194</f>
        <v>30</v>
      </c>
      <c r="F190" s="5">
        <f>F191+F192+F193+F194</f>
        <v>10</v>
      </c>
      <c r="G190" s="80" t="s">
        <v>474</v>
      </c>
      <c r="H190" s="5">
        <f>H191+H192+H193+H194</f>
        <v>10</v>
      </c>
    </row>
    <row r="191" spans="1:8" ht="22.5" customHeight="1" x14ac:dyDescent="0.2">
      <c r="A191" s="23"/>
      <c r="B191" s="22"/>
      <c r="C191" s="81" t="s">
        <v>115</v>
      </c>
      <c r="D191" s="79" t="s">
        <v>475</v>
      </c>
      <c r="E191" s="5">
        <v>0</v>
      </c>
      <c r="F191" s="5">
        <v>0</v>
      </c>
      <c r="G191" s="80" t="s">
        <v>463</v>
      </c>
      <c r="H191" s="5">
        <v>0</v>
      </c>
    </row>
    <row r="192" spans="1:8" ht="22.5" customHeight="1" x14ac:dyDescent="0.2">
      <c r="A192" s="23"/>
      <c r="B192" s="22"/>
      <c r="C192" s="81" t="s">
        <v>117</v>
      </c>
      <c r="D192" s="79" t="s">
        <v>476</v>
      </c>
      <c r="E192" s="5">
        <v>10</v>
      </c>
      <c r="F192" s="5">
        <v>10</v>
      </c>
      <c r="G192" s="80" t="s">
        <v>439</v>
      </c>
      <c r="H192" s="5">
        <v>10</v>
      </c>
    </row>
    <row r="193" spans="1:8" ht="22.5" customHeight="1" x14ac:dyDescent="0.2">
      <c r="A193" s="23"/>
      <c r="B193" s="22"/>
      <c r="C193" s="81" t="s">
        <v>148</v>
      </c>
      <c r="D193" s="79" t="s">
        <v>477</v>
      </c>
      <c r="E193" s="5">
        <v>0</v>
      </c>
      <c r="F193" s="5">
        <v>0</v>
      </c>
      <c r="G193" s="80" t="s">
        <v>463</v>
      </c>
      <c r="H193" s="5">
        <v>0</v>
      </c>
    </row>
    <row r="194" spans="1:8" ht="22.5" customHeight="1" x14ac:dyDescent="0.2">
      <c r="A194" s="23"/>
      <c r="B194" s="22"/>
      <c r="C194" s="81" t="s">
        <v>329</v>
      </c>
      <c r="D194" s="79" t="s">
        <v>478</v>
      </c>
      <c r="E194" s="5">
        <v>20</v>
      </c>
      <c r="F194" s="5">
        <v>0</v>
      </c>
      <c r="G194" s="80" t="s">
        <v>479</v>
      </c>
      <c r="H194" s="5">
        <v>0</v>
      </c>
    </row>
    <row r="195" spans="1:8" ht="22.5" customHeight="1" x14ac:dyDescent="0.2">
      <c r="A195" s="23"/>
      <c r="B195" s="22"/>
      <c r="C195" s="79" t="s">
        <v>121</v>
      </c>
      <c r="D195" s="79" t="s">
        <v>480</v>
      </c>
      <c r="E195" s="5">
        <f>E196+E197+E198</f>
        <v>15721.53</v>
      </c>
      <c r="F195" s="5">
        <f>F196+F197+F198</f>
        <v>15718.99</v>
      </c>
      <c r="G195" s="80" t="s">
        <v>481</v>
      </c>
      <c r="H195" s="5">
        <f>H196+H197+H198</f>
        <v>15718.99</v>
      </c>
    </row>
    <row r="196" spans="1:8" ht="22.5" customHeight="1" x14ac:dyDescent="0.2">
      <c r="A196" s="23"/>
      <c r="B196" s="22"/>
      <c r="C196" s="81" t="s">
        <v>123</v>
      </c>
      <c r="D196" s="79" t="s">
        <v>482</v>
      </c>
      <c r="E196" s="5">
        <v>0</v>
      </c>
      <c r="F196" s="5">
        <v>0</v>
      </c>
      <c r="G196" s="80" t="s">
        <v>463</v>
      </c>
      <c r="H196" s="5">
        <v>0</v>
      </c>
    </row>
    <row r="197" spans="1:8" ht="22.5" customHeight="1" x14ac:dyDescent="0.2">
      <c r="A197" s="23"/>
      <c r="B197" s="22"/>
      <c r="C197" s="81" t="s">
        <v>180</v>
      </c>
      <c r="D197" s="79" t="s">
        <v>483</v>
      </c>
      <c r="E197" s="5">
        <v>15721.53</v>
      </c>
      <c r="F197" s="5">
        <v>15718.99</v>
      </c>
      <c r="G197" s="80" t="s">
        <v>481</v>
      </c>
      <c r="H197" s="5">
        <v>15718.99</v>
      </c>
    </row>
    <row r="198" spans="1:8" ht="22.5" customHeight="1" x14ac:dyDescent="0.2">
      <c r="A198" s="23"/>
      <c r="B198" s="22"/>
      <c r="C198" s="81" t="s">
        <v>484</v>
      </c>
      <c r="D198" s="79" t="s">
        <v>485</v>
      </c>
      <c r="E198" s="5">
        <v>0</v>
      </c>
      <c r="F198" s="5">
        <v>0</v>
      </c>
      <c r="G198" s="80" t="s">
        <v>463</v>
      </c>
      <c r="H198" s="5">
        <v>0</v>
      </c>
    </row>
    <row r="199" spans="1:8" ht="22.5" customHeight="1" x14ac:dyDescent="0.2">
      <c r="A199" s="23"/>
      <c r="B199" s="22"/>
      <c r="C199" s="79" t="s">
        <v>125</v>
      </c>
      <c r="D199" s="79" t="s">
        <v>486</v>
      </c>
      <c r="E199" s="5">
        <f>E200+E201+E202+E203+E204</f>
        <v>159</v>
      </c>
      <c r="F199" s="5">
        <f>F200+F201+F202+F203+F204</f>
        <v>159</v>
      </c>
      <c r="G199" s="80" t="s">
        <v>439</v>
      </c>
      <c r="H199" s="5">
        <f>H200+H201+H202+H203+H204</f>
        <v>159</v>
      </c>
    </row>
    <row r="200" spans="1:8" ht="22.5" customHeight="1" x14ac:dyDescent="0.2">
      <c r="A200" s="23"/>
      <c r="B200" s="22"/>
      <c r="C200" s="81" t="s">
        <v>487</v>
      </c>
      <c r="D200" s="79" t="s">
        <v>488</v>
      </c>
      <c r="E200" s="5">
        <v>0</v>
      </c>
      <c r="F200" s="5">
        <v>0</v>
      </c>
      <c r="G200" s="80" t="s">
        <v>463</v>
      </c>
      <c r="H200" s="5">
        <v>0</v>
      </c>
    </row>
    <row r="201" spans="1:8" ht="22.5" customHeight="1" x14ac:dyDescent="0.2">
      <c r="A201" s="23"/>
      <c r="B201" s="22"/>
      <c r="C201" s="81" t="s">
        <v>171</v>
      </c>
      <c r="D201" s="79" t="s">
        <v>489</v>
      </c>
      <c r="E201" s="5">
        <v>159</v>
      </c>
      <c r="F201" s="5">
        <v>159</v>
      </c>
      <c r="G201" s="80" t="s">
        <v>439</v>
      </c>
      <c r="H201" s="5">
        <v>159</v>
      </c>
    </row>
    <row r="202" spans="1:8" ht="22.5" customHeight="1" x14ac:dyDescent="0.2">
      <c r="A202" s="23"/>
      <c r="B202" s="22"/>
      <c r="C202" s="81" t="s">
        <v>173</v>
      </c>
      <c r="D202" s="79" t="s">
        <v>490</v>
      </c>
      <c r="E202" s="5">
        <v>0</v>
      </c>
      <c r="F202" s="5">
        <v>0</v>
      </c>
      <c r="G202" s="80" t="s">
        <v>463</v>
      </c>
      <c r="H202" s="5">
        <v>0</v>
      </c>
    </row>
    <row r="203" spans="1:8" ht="22.5" customHeight="1" x14ac:dyDescent="0.2">
      <c r="A203" s="23"/>
      <c r="B203" s="22"/>
      <c r="C203" s="81" t="s">
        <v>491</v>
      </c>
      <c r="D203" s="79" t="s">
        <v>492</v>
      </c>
      <c r="E203" s="5">
        <v>0</v>
      </c>
      <c r="F203" s="5">
        <v>0</v>
      </c>
      <c r="G203" s="80" t="s">
        <v>463</v>
      </c>
      <c r="H203" s="5">
        <v>0</v>
      </c>
    </row>
    <row r="204" spans="1:8" ht="22.5" customHeight="1" x14ac:dyDescent="0.2">
      <c r="A204" s="23"/>
      <c r="B204" s="22"/>
      <c r="C204" s="81" t="s">
        <v>493</v>
      </c>
      <c r="D204" s="79" t="s">
        <v>494</v>
      </c>
      <c r="E204" s="5">
        <v>0</v>
      </c>
      <c r="F204" s="5">
        <v>0</v>
      </c>
      <c r="G204" s="80" t="s">
        <v>463</v>
      </c>
      <c r="H204" s="5">
        <v>0</v>
      </c>
    </row>
    <row r="205" spans="1:8" ht="22.5" customHeight="1" x14ac:dyDescent="0.2">
      <c r="A205" s="23"/>
      <c r="B205" s="22"/>
      <c r="C205" s="79" t="s">
        <v>200</v>
      </c>
      <c r="D205" s="79" t="s">
        <v>495</v>
      </c>
      <c r="E205" s="5">
        <f>E206+E207+E208</f>
        <v>1149.3399999999999</v>
      </c>
      <c r="F205" s="5">
        <f>F206+F207+F208</f>
        <v>970.16000000000008</v>
      </c>
      <c r="G205" s="80" t="s">
        <v>496</v>
      </c>
      <c r="H205" s="5">
        <f>H206+H207+H208</f>
        <v>970.16000000000008</v>
      </c>
    </row>
    <row r="206" spans="1:8" ht="22.5" customHeight="1" x14ac:dyDescent="0.2">
      <c r="A206" s="23"/>
      <c r="B206" s="22"/>
      <c r="C206" s="81" t="s">
        <v>205</v>
      </c>
      <c r="D206" s="79" t="s">
        <v>497</v>
      </c>
      <c r="E206" s="5">
        <v>1027</v>
      </c>
      <c r="F206" s="5">
        <v>847.82</v>
      </c>
      <c r="G206" s="80" t="s">
        <v>552</v>
      </c>
      <c r="H206" s="5">
        <v>847.82</v>
      </c>
    </row>
    <row r="207" spans="1:8" ht="22.5" customHeight="1" x14ac:dyDescent="0.2">
      <c r="A207" s="23"/>
      <c r="B207" s="22"/>
      <c r="C207" s="81" t="s">
        <v>207</v>
      </c>
      <c r="D207" s="79" t="s">
        <v>498</v>
      </c>
      <c r="E207" s="5">
        <v>122.34</v>
      </c>
      <c r="F207" s="5">
        <v>122.34</v>
      </c>
      <c r="G207" s="80" t="s">
        <v>439</v>
      </c>
      <c r="H207" s="5">
        <v>122.34</v>
      </c>
    </row>
    <row r="208" spans="1:8" ht="22.5" customHeight="1" x14ac:dyDescent="0.2">
      <c r="A208" s="23"/>
      <c r="B208" s="22"/>
      <c r="C208" s="81" t="s">
        <v>499</v>
      </c>
      <c r="D208" s="79" t="s">
        <v>500</v>
      </c>
      <c r="E208" s="5">
        <v>0</v>
      </c>
      <c r="F208" s="5">
        <v>0</v>
      </c>
      <c r="G208" s="80" t="s">
        <v>366</v>
      </c>
      <c r="H208" s="5">
        <v>0</v>
      </c>
    </row>
    <row r="209" spans="1:8" ht="39.75" customHeight="1" x14ac:dyDescent="0.2">
      <c r="A209" s="23"/>
      <c r="B209" s="22"/>
      <c r="C209" s="77" t="s">
        <v>80</v>
      </c>
      <c r="D209" s="77" t="s">
        <v>501</v>
      </c>
      <c r="E209" s="3">
        <f>E210+E213+E215+E220</f>
        <v>1362.73</v>
      </c>
      <c r="F209" s="3">
        <f>F210+F213+F215+F220</f>
        <v>1362.73</v>
      </c>
      <c r="G209" s="78" t="s">
        <v>439</v>
      </c>
      <c r="H209" s="3">
        <f>H210+H213+H215+H220</f>
        <v>1362.73</v>
      </c>
    </row>
    <row r="210" spans="1:8" ht="22.5" customHeight="1" x14ac:dyDescent="0.2">
      <c r="A210" s="23"/>
      <c r="B210" s="22"/>
      <c r="C210" s="79" t="s">
        <v>30</v>
      </c>
      <c r="D210" s="79" t="s">
        <v>502</v>
      </c>
      <c r="E210" s="5">
        <f>E211+E212</f>
        <v>876.72</v>
      </c>
      <c r="F210" s="5">
        <f>F211+F212</f>
        <v>876.72</v>
      </c>
      <c r="G210" s="80" t="s">
        <v>439</v>
      </c>
      <c r="H210" s="5">
        <f>H211+H212</f>
        <v>876.72</v>
      </c>
    </row>
    <row r="211" spans="1:8" ht="22.5" customHeight="1" x14ac:dyDescent="0.2">
      <c r="A211" s="23"/>
      <c r="B211" s="22"/>
      <c r="C211" s="81" t="s">
        <v>85</v>
      </c>
      <c r="D211" s="79" t="s">
        <v>503</v>
      </c>
      <c r="E211" s="5">
        <v>242.32</v>
      </c>
      <c r="F211" s="5">
        <v>242.32</v>
      </c>
      <c r="G211" s="80" t="s">
        <v>439</v>
      </c>
      <c r="H211" s="5">
        <v>242.32</v>
      </c>
    </row>
    <row r="212" spans="1:8" ht="22.5" customHeight="1" x14ac:dyDescent="0.2">
      <c r="A212" s="23"/>
      <c r="B212" s="22"/>
      <c r="C212" s="81" t="s">
        <v>57</v>
      </c>
      <c r="D212" s="79" t="s">
        <v>504</v>
      </c>
      <c r="E212" s="5">
        <v>634.4</v>
      </c>
      <c r="F212" s="5">
        <v>634.4</v>
      </c>
      <c r="G212" s="80" t="s">
        <v>439</v>
      </c>
      <c r="H212" s="5">
        <v>634.4</v>
      </c>
    </row>
    <row r="213" spans="1:8" ht="22.5" customHeight="1" x14ac:dyDescent="0.2">
      <c r="A213" s="23"/>
      <c r="B213" s="22"/>
      <c r="C213" s="79" t="s">
        <v>27</v>
      </c>
      <c r="D213" s="79" t="s">
        <v>505</v>
      </c>
      <c r="E213" s="5">
        <f>E214</f>
        <v>0</v>
      </c>
      <c r="F213" s="5">
        <f>F214</f>
        <v>0</v>
      </c>
      <c r="G213" s="80" t="s">
        <v>366</v>
      </c>
      <c r="H213" s="5">
        <f>H214</f>
        <v>0</v>
      </c>
    </row>
    <row r="214" spans="1:8" ht="22.5" customHeight="1" x14ac:dyDescent="0.2">
      <c r="A214" s="23"/>
      <c r="B214" s="22"/>
      <c r="C214" s="81" t="s">
        <v>143</v>
      </c>
      <c r="D214" s="79" t="s">
        <v>506</v>
      </c>
      <c r="E214" s="5">
        <v>0</v>
      </c>
      <c r="F214" s="5">
        <v>0</v>
      </c>
      <c r="G214" s="80" t="s">
        <v>366</v>
      </c>
      <c r="H214" s="5">
        <v>0</v>
      </c>
    </row>
    <row r="215" spans="1:8" ht="22.5" customHeight="1" x14ac:dyDescent="0.2">
      <c r="A215" s="23"/>
      <c r="B215" s="22"/>
      <c r="C215" s="79" t="s">
        <v>106</v>
      </c>
      <c r="D215" s="79" t="s">
        <v>507</v>
      </c>
      <c r="E215" s="5">
        <f>E216+E217+E218+E219</f>
        <v>486.01</v>
      </c>
      <c r="F215" s="5">
        <f>F216+F217+F218+F219</f>
        <v>486.01</v>
      </c>
      <c r="G215" s="80" t="s">
        <v>439</v>
      </c>
      <c r="H215" s="5">
        <f>H216+H217+H218+H219</f>
        <v>486.01</v>
      </c>
    </row>
    <row r="216" spans="1:8" ht="22.5" customHeight="1" x14ac:dyDescent="0.2">
      <c r="A216" s="23"/>
      <c r="B216" s="22"/>
      <c r="C216" s="81" t="s">
        <v>115</v>
      </c>
      <c r="D216" s="79" t="s">
        <v>508</v>
      </c>
      <c r="E216" s="5">
        <v>128.80000000000001</v>
      </c>
      <c r="F216" s="5">
        <v>128.80000000000001</v>
      </c>
      <c r="G216" s="80" t="s">
        <v>439</v>
      </c>
      <c r="H216" s="5">
        <v>128.80000000000001</v>
      </c>
    </row>
    <row r="217" spans="1:8" ht="22.5" customHeight="1" x14ac:dyDescent="0.2">
      <c r="A217" s="23"/>
      <c r="B217" s="22"/>
      <c r="C217" s="81" t="s">
        <v>117</v>
      </c>
      <c r="D217" s="79" t="s">
        <v>509</v>
      </c>
      <c r="E217" s="5">
        <v>47.67</v>
      </c>
      <c r="F217" s="5">
        <v>47.67</v>
      </c>
      <c r="G217" s="80" t="s">
        <v>439</v>
      </c>
      <c r="H217" s="5">
        <v>47.67</v>
      </c>
    </row>
    <row r="218" spans="1:8" ht="22.5" customHeight="1" x14ac:dyDescent="0.2">
      <c r="A218" s="23"/>
      <c r="B218" s="22"/>
      <c r="C218" s="81" t="s">
        <v>148</v>
      </c>
      <c r="D218" s="79" t="s">
        <v>510</v>
      </c>
      <c r="E218" s="5">
        <v>9.5399999999999991</v>
      </c>
      <c r="F218" s="5">
        <v>9.5399999999999991</v>
      </c>
      <c r="G218" s="80" t="s">
        <v>439</v>
      </c>
      <c r="H218" s="5">
        <v>9.5399999999999991</v>
      </c>
    </row>
    <row r="219" spans="1:8" ht="22.5" customHeight="1" x14ac:dyDescent="0.2">
      <c r="A219" s="23"/>
      <c r="B219" s="22"/>
      <c r="C219" s="81" t="s">
        <v>329</v>
      </c>
      <c r="D219" s="79" t="s">
        <v>511</v>
      </c>
      <c r="E219" s="5">
        <v>300</v>
      </c>
      <c r="F219" s="5">
        <v>300</v>
      </c>
      <c r="G219" s="80" t="s">
        <v>439</v>
      </c>
      <c r="H219" s="5">
        <v>300</v>
      </c>
    </row>
    <row r="220" spans="1:8" ht="22.5" customHeight="1" x14ac:dyDescent="0.2">
      <c r="A220" s="23"/>
      <c r="B220" s="22"/>
      <c r="C220" s="79" t="s">
        <v>125</v>
      </c>
      <c r="D220" s="79" t="s">
        <v>512</v>
      </c>
      <c r="E220" s="5">
        <f>E221</f>
        <v>0</v>
      </c>
      <c r="F220" s="5">
        <f>F221</f>
        <v>0</v>
      </c>
      <c r="G220" s="80" t="s">
        <v>366</v>
      </c>
      <c r="H220" s="5">
        <f>H221</f>
        <v>0</v>
      </c>
    </row>
    <row r="221" spans="1:8" ht="22.5" customHeight="1" x14ac:dyDescent="0.2">
      <c r="A221" s="23"/>
      <c r="B221" s="22"/>
      <c r="C221" s="81" t="s">
        <v>487</v>
      </c>
      <c r="D221" s="79" t="s">
        <v>513</v>
      </c>
      <c r="E221" s="5">
        <v>0</v>
      </c>
      <c r="F221" s="5">
        <v>0</v>
      </c>
      <c r="G221" s="80" t="s">
        <v>366</v>
      </c>
      <c r="H221" s="5">
        <v>0</v>
      </c>
    </row>
    <row r="222" spans="1:8" ht="22.5" customHeight="1" x14ac:dyDescent="0.2">
      <c r="A222" s="23"/>
      <c r="B222" s="22"/>
      <c r="C222" s="77" t="s">
        <v>31</v>
      </c>
      <c r="D222" s="77" t="s">
        <v>514</v>
      </c>
      <c r="E222" s="3">
        <f>E223+E226+E228</f>
        <v>3520.62</v>
      </c>
      <c r="F222" s="3">
        <f>F223+F226+F228</f>
        <v>3520.62</v>
      </c>
      <c r="G222" s="78" t="s">
        <v>439</v>
      </c>
      <c r="H222" s="3">
        <f>H223+H226+H228</f>
        <v>3520.62</v>
      </c>
    </row>
    <row r="223" spans="1:8" ht="22.5" customHeight="1" x14ac:dyDescent="0.2">
      <c r="A223" s="23"/>
      <c r="B223" s="22"/>
      <c r="C223" s="79" t="s">
        <v>30</v>
      </c>
      <c r="D223" s="79" t="s">
        <v>515</v>
      </c>
      <c r="E223" s="5">
        <f>E224+E225</f>
        <v>2163.3199999999997</v>
      </c>
      <c r="F223" s="5">
        <f>F224+F225</f>
        <v>2163.3199999999997</v>
      </c>
      <c r="G223" s="80" t="s">
        <v>439</v>
      </c>
      <c r="H223" s="5">
        <f>H224+H225</f>
        <v>2163.3199999999997</v>
      </c>
    </row>
    <row r="224" spans="1:8" ht="22.5" customHeight="1" x14ac:dyDescent="0.2">
      <c r="A224" s="23"/>
      <c r="B224" s="22"/>
      <c r="C224" s="81" t="s">
        <v>85</v>
      </c>
      <c r="D224" s="79" t="s">
        <v>516</v>
      </c>
      <c r="E224" s="5">
        <v>1993.32</v>
      </c>
      <c r="F224" s="5">
        <v>1993.32</v>
      </c>
      <c r="G224" s="80" t="s">
        <v>439</v>
      </c>
      <c r="H224" s="5">
        <v>1993.32</v>
      </c>
    </row>
    <row r="225" spans="1:8" ht="22.5" customHeight="1" x14ac:dyDescent="0.2">
      <c r="A225" s="23"/>
      <c r="B225" s="22"/>
      <c r="C225" s="81" t="s">
        <v>87</v>
      </c>
      <c r="D225" s="79" t="s">
        <v>517</v>
      </c>
      <c r="E225" s="5">
        <v>170</v>
      </c>
      <c r="F225" s="5">
        <v>170</v>
      </c>
      <c r="G225" s="80" t="s">
        <v>439</v>
      </c>
      <c r="H225" s="5">
        <v>170</v>
      </c>
    </row>
    <row r="226" spans="1:8" ht="22.5" customHeight="1" x14ac:dyDescent="0.2">
      <c r="A226" s="23"/>
      <c r="B226" s="22"/>
      <c r="C226" s="79" t="s">
        <v>27</v>
      </c>
      <c r="D226" s="79" t="s">
        <v>518</v>
      </c>
      <c r="E226" s="5">
        <f>E227</f>
        <v>121.51</v>
      </c>
      <c r="F226" s="5">
        <f>F227</f>
        <v>121.51</v>
      </c>
      <c r="G226" s="80" t="s">
        <v>439</v>
      </c>
      <c r="H226" s="5">
        <f>H227</f>
        <v>121.51</v>
      </c>
    </row>
    <row r="227" spans="1:8" ht="22.5" customHeight="1" x14ac:dyDescent="0.2">
      <c r="A227" s="23"/>
      <c r="B227" s="22"/>
      <c r="C227" s="81" t="s">
        <v>143</v>
      </c>
      <c r="D227" s="79" t="s">
        <v>519</v>
      </c>
      <c r="E227" s="5">
        <v>121.51</v>
      </c>
      <c r="F227" s="5">
        <v>121.51</v>
      </c>
      <c r="G227" s="80" t="s">
        <v>439</v>
      </c>
      <c r="H227" s="5">
        <v>121.51</v>
      </c>
    </row>
    <row r="228" spans="1:8" ht="22.5" customHeight="1" x14ac:dyDescent="0.2">
      <c r="A228" s="23"/>
      <c r="B228" s="22"/>
      <c r="C228" s="79" t="s">
        <v>106</v>
      </c>
      <c r="D228" s="79" t="s">
        <v>520</v>
      </c>
      <c r="E228" s="5">
        <f>E229+E230+E231+E232+E233</f>
        <v>1235.79</v>
      </c>
      <c r="F228" s="5">
        <f>F229+F230+F231+F232+F233</f>
        <v>1235.79</v>
      </c>
      <c r="G228" s="80" t="s">
        <v>439</v>
      </c>
      <c r="H228" s="5">
        <f>H229+H230+H231+H232+H233</f>
        <v>1235.79</v>
      </c>
    </row>
    <row r="229" spans="1:8" ht="22.5" customHeight="1" x14ac:dyDescent="0.2">
      <c r="A229" s="23"/>
      <c r="B229" s="22"/>
      <c r="C229" s="81" t="s">
        <v>115</v>
      </c>
      <c r="D229" s="79" t="s">
        <v>521</v>
      </c>
      <c r="E229" s="5">
        <v>1226.25</v>
      </c>
      <c r="F229" s="5">
        <v>1226.25</v>
      </c>
      <c r="G229" s="80" t="s">
        <v>439</v>
      </c>
      <c r="H229" s="5">
        <v>1226.25</v>
      </c>
    </row>
    <row r="230" spans="1:8" ht="22.5" customHeight="1" x14ac:dyDescent="0.2">
      <c r="A230" s="23"/>
      <c r="B230" s="22"/>
      <c r="C230" s="81" t="s">
        <v>117</v>
      </c>
      <c r="D230" s="79" t="s">
        <v>522</v>
      </c>
      <c r="E230" s="5">
        <v>0</v>
      </c>
      <c r="F230" s="5">
        <v>0</v>
      </c>
      <c r="G230" s="80" t="s">
        <v>463</v>
      </c>
      <c r="H230" s="5">
        <v>0</v>
      </c>
    </row>
    <row r="231" spans="1:8" ht="22.5" customHeight="1" x14ac:dyDescent="0.2">
      <c r="A231" s="23"/>
      <c r="B231" s="22"/>
      <c r="C231" s="81" t="s">
        <v>148</v>
      </c>
      <c r="D231" s="79" t="s">
        <v>523</v>
      </c>
      <c r="E231" s="5">
        <v>0</v>
      </c>
      <c r="F231" s="5">
        <v>0</v>
      </c>
      <c r="G231" s="80" t="s">
        <v>463</v>
      </c>
      <c r="H231" s="5">
        <v>0</v>
      </c>
    </row>
    <row r="232" spans="1:8" ht="22.5" customHeight="1" x14ac:dyDescent="0.2">
      <c r="A232" s="23"/>
      <c r="B232" s="22"/>
      <c r="C232" s="81" t="s">
        <v>329</v>
      </c>
      <c r="D232" s="79" t="s">
        <v>524</v>
      </c>
      <c r="E232" s="5">
        <v>9.5399999999999991</v>
      </c>
      <c r="F232" s="5">
        <v>9.5399999999999991</v>
      </c>
      <c r="G232" s="80" t="s">
        <v>439</v>
      </c>
      <c r="H232" s="5">
        <v>9.5399999999999991</v>
      </c>
    </row>
    <row r="233" spans="1:8" ht="22.5" customHeight="1" x14ac:dyDescent="0.2">
      <c r="A233" s="23"/>
      <c r="B233" s="22"/>
      <c r="C233" s="81" t="s">
        <v>525</v>
      </c>
      <c r="D233" s="79" t="s">
        <v>526</v>
      </c>
      <c r="E233" s="5">
        <v>0</v>
      </c>
      <c r="F233" s="5">
        <v>0</v>
      </c>
      <c r="G233" s="80" t="s">
        <v>463</v>
      </c>
      <c r="H233" s="5">
        <v>0</v>
      </c>
    </row>
    <row r="234" spans="1:8" ht="22.5" customHeight="1" x14ac:dyDescent="0.2">
      <c r="A234" s="23"/>
      <c r="B234" s="22"/>
      <c r="C234" s="77" t="s">
        <v>161</v>
      </c>
      <c r="D234" s="77" t="s">
        <v>527</v>
      </c>
      <c r="E234" s="3">
        <f>E235</f>
        <v>2068.2600000000002</v>
      </c>
      <c r="F234" s="3">
        <f>F235</f>
        <v>2005.23</v>
      </c>
      <c r="G234" s="78" t="s">
        <v>528</v>
      </c>
      <c r="H234" s="3">
        <f>H235</f>
        <v>2005.23</v>
      </c>
    </row>
    <row r="235" spans="1:8" ht="22.5" customHeight="1" x14ac:dyDescent="0.2">
      <c r="A235" s="23"/>
      <c r="B235" s="22"/>
      <c r="C235" s="79" t="s">
        <v>30</v>
      </c>
      <c r="D235" s="79" t="s">
        <v>529</v>
      </c>
      <c r="E235" s="5">
        <f>E236+E237+E238+E239+E240+E241+E242+E243+E244+E245+E246</f>
        <v>2068.2600000000002</v>
      </c>
      <c r="F235" s="5">
        <f>F236+F237+F238+F239+F240+F241+F242+F243+F244+F245+F246</f>
        <v>2005.23</v>
      </c>
      <c r="G235" s="80" t="s">
        <v>530</v>
      </c>
      <c r="H235" s="5">
        <f>H236+H237+H238+H239+H240+H241+H242+H243+H244+H245+H246</f>
        <v>2005.23</v>
      </c>
    </row>
    <row r="236" spans="1:8" ht="22.5" customHeight="1" x14ac:dyDescent="0.2">
      <c r="A236" s="23"/>
      <c r="B236" s="22"/>
      <c r="C236" s="81" t="s">
        <v>85</v>
      </c>
      <c r="D236" s="79" t="s">
        <v>531</v>
      </c>
      <c r="E236" s="5">
        <v>0</v>
      </c>
      <c r="F236" s="5">
        <v>0</v>
      </c>
      <c r="G236" s="80" t="s">
        <v>366</v>
      </c>
      <c r="H236" s="5">
        <v>0</v>
      </c>
    </row>
    <row r="237" spans="1:8" ht="22.5" customHeight="1" x14ac:dyDescent="0.2">
      <c r="A237" s="23"/>
      <c r="B237" s="22"/>
      <c r="C237" s="81" t="s">
        <v>87</v>
      </c>
      <c r="D237" s="79" t="s">
        <v>532</v>
      </c>
      <c r="E237" s="5">
        <v>93.95</v>
      </c>
      <c r="F237" s="5">
        <v>30.99</v>
      </c>
      <c r="G237" s="80" t="s">
        <v>533</v>
      </c>
      <c r="H237" s="5">
        <v>30.99</v>
      </c>
    </row>
    <row r="238" spans="1:8" ht="22.5" customHeight="1" x14ac:dyDescent="0.2">
      <c r="A238" s="23"/>
      <c r="B238" s="22"/>
      <c r="C238" s="81" t="s">
        <v>57</v>
      </c>
      <c r="D238" s="79" t="s">
        <v>534</v>
      </c>
      <c r="E238" s="5">
        <v>0</v>
      </c>
      <c r="F238" s="5">
        <v>0</v>
      </c>
      <c r="G238" s="80" t="s">
        <v>366</v>
      </c>
      <c r="H238" s="5">
        <v>0</v>
      </c>
    </row>
    <row r="239" spans="1:8" ht="22.5" customHeight="1" x14ac:dyDescent="0.2">
      <c r="A239" s="23"/>
      <c r="B239" s="22"/>
      <c r="C239" s="81" t="s">
        <v>59</v>
      </c>
      <c r="D239" s="79" t="s">
        <v>535</v>
      </c>
      <c r="E239" s="5">
        <v>81.27</v>
      </c>
      <c r="F239" s="5">
        <v>81.2</v>
      </c>
      <c r="G239" s="80" t="s">
        <v>536</v>
      </c>
      <c r="H239" s="5">
        <v>81.2</v>
      </c>
    </row>
    <row r="240" spans="1:8" ht="22.5" customHeight="1" x14ac:dyDescent="0.2">
      <c r="A240" s="23"/>
      <c r="B240" s="22"/>
      <c r="C240" s="81" t="s">
        <v>140</v>
      </c>
      <c r="D240" s="79" t="s">
        <v>537</v>
      </c>
      <c r="E240" s="5">
        <v>1020.71</v>
      </c>
      <c r="F240" s="5">
        <v>1020.71</v>
      </c>
      <c r="G240" s="80" t="s">
        <v>439</v>
      </c>
      <c r="H240" s="5">
        <v>1020.71</v>
      </c>
    </row>
    <row r="241" spans="1:8" ht="22.5" customHeight="1" x14ac:dyDescent="0.2">
      <c r="A241" s="23"/>
      <c r="B241" s="22"/>
      <c r="C241" s="81" t="s">
        <v>196</v>
      </c>
      <c r="D241" s="79" t="s">
        <v>538</v>
      </c>
      <c r="E241" s="5">
        <v>0</v>
      </c>
      <c r="F241" s="5">
        <v>0</v>
      </c>
      <c r="G241" s="80" t="s">
        <v>366</v>
      </c>
      <c r="H241" s="5">
        <v>0</v>
      </c>
    </row>
    <row r="242" spans="1:8" ht="22.5" customHeight="1" x14ac:dyDescent="0.2">
      <c r="A242" s="23"/>
      <c r="B242" s="22"/>
      <c r="C242" s="81" t="s">
        <v>198</v>
      </c>
      <c r="D242" s="79" t="s">
        <v>539</v>
      </c>
      <c r="E242" s="5">
        <v>9.5399999999999991</v>
      </c>
      <c r="F242" s="5">
        <v>9.5399999999999991</v>
      </c>
      <c r="G242" s="80" t="s">
        <v>439</v>
      </c>
      <c r="H242" s="5">
        <v>9.5399999999999991</v>
      </c>
    </row>
    <row r="243" spans="1:8" ht="22.5" customHeight="1" x14ac:dyDescent="0.2">
      <c r="A243" s="23"/>
      <c r="B243" s="22"/>
      <c r="C243" s="81" t="s">
        <v>253</v>
      </c>
      <c r="D243" s="79" t="s">
        <v>540</v>
      </c>
      <c r="E243" s="5">
        <v>526.16</v>
      </c>
      <c r="F243" s="5">
        <v>526.16</v>
      </c>
      <c r="G243" s="80" t="s">
        <v>439</v>
      </c>
      <c r="H243" s="5">
        <v>526.16</v>
      </c>
    </row>
    <row r="244" spans="1:8" ht="22.5" customHeight="1" x14ac:dyDescent="0.2">
      <c r="A244" s="23"/>
      <c r="B244" s="22"/>
      <c r="C244" s="81" t="s">
        <v>256</v>
      </c>
      <c r="D244" s="79" t="s">
        <v>541</v>
      </c>
      <c r="E244" s="5">
        <v>336.63</v>
      </c>
      <c r="F244" s="5">
        <v>336.63</v>
      </c>
      <c r="G244" s="80" t="s">
        <v>439</v>
      </c>
      <c r="H244" s="5">
        <v>336.63</v>
      </c>
    </row>
    <row r="245" spans="1:8" ht="22.5" customHeight="1" x14ac:dyDescent="0.2">
      <c r="A245" s="23"/>
      <c r="B245" s="22"/>
      <c r="C245" s="81" t="s">
        <v>64</v>
      </c>
      <c r="D245" s="79" t="s">
        <v>542</v>
      </c>
      <c r="E245" s="5">
        <v>0</v>
      </c>
      <c r="F245" s="5">
        <v>0</v>
      </c>
      <c r="G245" s="80" t="s">
        <v>366</v>
      </c>
      <c r="H245" s="5">
        <v>0</v>
      </c>
    </row>
    <row r="246" spans="1:8" ht="22.5" customHeight="1" x14ac:dyDescent="0.2">
      <c r="A246" s="23"/>
      <c r="B246" s="22"/>
      <c r="C246" s="81" t="s">
        <v>543</v>
      </c>
      <c r="D246" s="79" t="s">
        <v>544</v>
      </c>
      <c r="E246" s="5">
        <v>0</v>
      </c>
      <c r="F246" s="5">
        <v>0</v>
      </c>
      <c r="G246" s="80" t="s">
        <v>366</v>
      </c>
      <c r="H246" s="5">
        <v>0</v>
      </c>
    </row>
    <row r="247" spans="1:8" ht="36" customHeight="1" x14ac:dyDescent="0.2">
      <c r="A247" s="23"/>
      <c r="B247" s="22"/>
      <c r="C247" s="77" t="s">
        <v>28</v>
      </c>
      <c r="D247" s="77" t="s">
        <v>545</v>
      </c>
      <c r="E247" s="3">
        <f>E248</f>
        <v>9.65</v>
      </c>
      <c r="F247" s="3">
        <f>F248</f>
        <v>9.65</v>
      </c>
      <c r="G247" s="78" t="s">
        <v>439</v>
      </c>
      <c r="H247" s="3">
        <f>H248</f>
        <v>9.65</v>
      </c>
    </row>
    <row r="248" spans="1:8" ht="22.5" customHeight="1" x14ac:dyDescent="0.2">
      <c r="A248" s="23"/>
      <c r="B248" s="22"/>
      <c r="C248" s="79" t="s">
        <v>30</v>
      </c>
      <c r="D248" s="79" t="s">
        <v>546</v>
      </c>
      <c r="E248" s="5">
        <f>E249+E250+E251</f>
        <v>9.65</v>
      </c>
      <c r="F248" s="5">
        <f>F249+F250+F251</f>
        <v>9.65</v>
      </c>
      <c r="G248" s="80" t="s">
        <v>439</v>
      </c>
      <c r="H248" s="5">
        <f>H249+H250+H251</f>
        <v>9.65</v>
      </c>
    </row>
    <row r="249" spans="1:8" ht="22.5" customHeight="1" x14ac:dyDescent="0.2">
      <c r="A249" s="23"/>
      <c r="B249" s="22"/>
      <c r="C249" s="81" t="s">
        <v>85</v>
      </c>
      <c r="D249" s="79" t="s">
        <v>547</v>
      </c>
      <c r="E249" s="5">
        <v>9.65</v>
      </c>
      <c r="F249" s="5">
        <v>9.65</v>
      </c>
      <c r="G249" s="80" t="s">
        <v>439</v>
      </c>
      <c r="H249" s="5">
        <v>9.65</v>
      </c>
    </row>
    <row r="250" spans="1:8" ht="22.5" customHeight="1" x14ac:dyDescent="0.2">
      <c r="A250" s="23"/>
      <c r="B250" s="22"/>
      <c r="C250" s="81" t="s">
        <v>87</v>
      </c>
      <c r="D250" s="79" t="s">
        <v>548</v>
      </c>
      <c r="E250" s="5">
        <v>0</v>
      </c>
      <c r="F250" s="5">
        <v>0</v>
      </c>
      <c r="G250" s="80" t="s">
        <v>366</v>
      </c>
      <c r="H250" s="5">
        <v>0</v>
      </c>
    </row>
    <row r="251" spans="1:8" ht="22.5" customHeight="1" x14ac:dyDescent="0.2">
      <c r="A251" s="23"/>
      <c r="B251" s="22"/>
      <c r="C251" s="81" t="s">
        <v>57</v>
      </c>
      <c r="D251" s="79" t="s">
        <v>549</v>
      </c>
      <c r="E251" s="5">
        <v>0</v>
      </c>
      <c r="F251" s="5">
        <v>0</v>
      </c>
      <c r="G251" s="80" t="s">
        <v>366</v>
      </c>
      <c r="H251" s="5">
        <v>0</v>
      </c>
    </row>
    <row r="252" spans="1:8" ht="22.5" customHeight="1" x14ac:dyDescent="0.2">
      <c r="A252" s="23"/>
      <c r="B252" s="22"/>
      <c r="C252" s="77" t="s">
        <v>223</v>
      </c>
      <c r="D252" s="77" t="s">
        <v>156</v>
      </c>
      <c r="E252" s="3">
        <f>E253</f>
        <v>32373.53</v>
      </c>
      <c r="F252" s="3">
        <f>F253</f>
        <v>32307.9</v>
      </c>
      <c r="G252" s="78" t="s">
        <v>551</v>
      </c>
      <c r="H252" s="3">
        <f>H253</f>
        <v>32307.9</v>
      </c>
    </row>
    <row r="253" spans="1:8" ht="22.5" customHeight="1" x14ac:dyDescent="0.2">
      <c r="A253" s="23"/>
      <c r="B253" s="22"/>
      <c r="C253" s="79" t="s">
        <v>30</v>
      </c>
      <c r="D253" s="79" t="s">
        <v>158</v>
      </c>
      <c r="E253" s="5">
        <f>E254</f>
        <v>32373.53</v>
      </c>
      <c r="F253" s="5">
        <f>F254</f>
        <v>32307.9</v>
      </c>
      <c r="G253" s="80" t="s">
        <v>551</v>
      </c>
      <c r="H253" s="5">
        <f>H254</f>
        <v>32307.9</v>
      </c>
    </row>
    <row r="254" spans="1:8" ht="22.5" customHeight="1" x14ac:dyDescent="0.2">
      <c r="A254" s="23"/>
      <c r="B254" s="22"/>
      <c r="C254" s="81" t="s">
        <v>85</v>
      </c>
      <c r="D254" s="79" t="s">
        <v>550</v>
      </c>
      <c r="E254" s="5">
        <v>32373.53</v>
      </c>
      <c r="F254" s="5">
        <v>32307.9</v>
      </c>
      <c r="G254" s="80" t="s">
        <v>551</v>
      </c>
      <c r="H254" s="5">
        <v>32307.9</v>
      </c>
    </row>
    <row r="255" spans="1:8" ht="22.5" customHeight="1" thickBot="1" x14ac:dyDescent="0.25">
      <c r="A255" s="67" t="s">
        <v>6</v>
      </c>
      <c r="B255" s="68"/>
      <c r="C255" s="68"/>
      <c r="D255" s="68"/>
      <c r="E255" s="62">
        <f>E179+E209+E222+E234+E247+E252</f>
        <v>70609.240000000005</v>
      </c>
      <c r="F255" s="62">
        <f>F179+F209+F222+F234+F247+F252</f>
        <v>70098.28</v>
      </c>
      <c r="G255" s="63" t="s">
        <v>202</v>
      </c>
      <c r="H255" s="62">
        <f>H179+H209+H222+H234+H247+H252</f>
        <v>70098.28</v>
      </c>
    </row>
    <row r="256" spans="1:8" ht="22.5" customHeight="1" x14ac:dyDescent="0.2">
      <c r="A256" s="37">
        <v>9</v>
      </c>
      <c r="B256" s="38" t="s">
        <v>14</v>
      </c>
      <c r="C256" s="77" t="s">
        <v>52</v>
      </c>
      <c r="D256" s="77" t="s">
        <v>553</v>
      </c>
      <c r="E256" s="3">
        <f>E257+E259</f>
        <v>0</v>
      </c>
      <c r="F256" s="3">
        <f>F257+F259</f>
        <v>0</v>
      </c>
      <c r="G256" s="78" t="s">
        <v>366</v>
      </c>
      <c r="H256" s="3">
        <f>H257+H259</f>
        <v>0</v>
      </c>
    </row>
    <row r="257" spans="1:8" ht="22.5" customHeight="1" x14ac:dyDescent="0.2">
      <c r="A257" s="28"/>
      <c r="B257" s="22"/>
      <c r="C257" s="79" t="s">
        <v>30</v>
      </c>
      <c r="D257" s="79" t="s">
        <v>554</v>
      </c>
      <c r="E257" s="5">
        <f>E258</f>
        <v>0</v>
      </c>
      <c r="F257" s="5">
        <f>F258</f>
        <v>0</v>
      </c>
      <c r="G257" s="80" t="s">
        <v>366</v>
      </c>
      <c r="H257" s="5">
        <f>H258</f>
        <v>0</v>
      </c>
    </row>
    <row r="258" spans="1:8" ht="22.5" customHeight="1" x14ac:dyDescent="0.2">
      <c r="A258" s="28"/>
      <c r="B258" s="22"/>
      <c r="C258" s="81" t="s">
        <v>57</v>
      </c>
      <c r="D258" s="79" t="s">
        <v>555</v>
      </c>
      <c r="E258" s="5">
        <v>0</v>
      </c>
      <c r="F258" s="5">
        <v>0</v>
      </c>
      <c r="G258" s="80" t="s">
        <v>366</v>
      </c>
      <c r="H258" s="5">
        <v>0</v>
      </c>
    </row>
    <row r="259" spans="1:8" ht="22.5" customHeight="1" x14ac:dyDescent="0.2">
      <c r="A259" s="28"/>
      <c r="B259" s="22"/>
      <c r="C259" s="79" t="s">
        <v>106</v>
      </c>
      <c r="D259" s="79" t="s">
        <v>556</v>
      </c>
      <c r="E259" s="5">
        <f>E260</f>
        <v>0</v>
      </c>
      <c r="F259" s="5">
        <f>F260</f>
        <v>0</v>
      </c>
      <c r="G259" s="80" t="s">
        <v>366</v>
      </c>
      <c r="H259" s="5">
        <f>H260</f>
        <v>0</v>
      </c>
    </row>
    <row r="260" spans="1:8" ht="22.5" customHeight="1" x14ac:dyDescent="0.2">
      <c r="A260" s="28"/>
      <c r="B260" s="22"/>
      <c r="C260" s="81" t="s">
        <v>148</v>
      </c>
      <c r="D260" s="79" t="s">
        <v>557</v>
      </c>
      <c r="E260" s="5">
        <v>0</v>
      </c>
      <c r="F260" s="5">
        <v>0</v>
      </c>
      <c r="G260" s="80" t="s">
        <v>366</v>
      </c>
      <c r="H260" s="5">
        <v>0</v>
      </c>
    </row>
    <row r="261" spans="1:8" ht="22.5" customHeight="1" x14ac:dyDescent="0.2">
      <c r="A261" s="28"/>
      <c r="B261" s="22"/>
      <c r="C261" s="77" t="s">
        <v>80</v>
      </c>
      <c r="D261" s="77" t="s">
        <v>558</v>
      </c>
      <c r="E261" s="3">
        <f>E262</f>
        <v>10969.68</v>
      </c>
      <c r="F261" s="3">
        <f>F262</f>
        <v>10969.46</v>
      </c>
      <c r="G261" s="78" t="s">
        <v>559</v>
      </c>
      <c r="H261" s="3">
        <f>H262</f>
        <v>10969.46</v>
      </c>
    </row>
    <row r="262" spans="1:8" ht="40.5" customHeight="1" x14ac:dyDescent="0.2">
      <c r="A262" s="28"/>
      <c r="B262" s="22"/>
      <c r="C262" s="79" t="s">
        <v>30</v>
      </c>
      <c r="D262" s="79" t="s">
        <v>560</v>
      </c>
      <c r="E262" s="5">
        <f>E263</f>
        <v>10969.68</v>
      </c>
      <c r="F262" s="5">
        <f>F263</f>
        <v>10969.46</v>
      </c>
      <c r="G262" s="80" t="s">
        <v>559</v>
      </c>
      <c r="H262" s="5">
        <f>H263</f>
        <v>10969.46</v>
      </c>
    </row>
    <row r="263" spans="1:8" ht="22.5" customHeight="1" x14ac:dyDescent="0.2">
      <c r="A263" s="28"/>
      <c r="B263" s="22"/>
      <c r="C263" s="81" t="s">
        <v>85</v>
      </c>
      <c r="D263" s="79" t="s">
        <v>561</v>
      </c>
      <c r="E263" s="5">
        <v>10969.68</v>
      </c>
      <c r="F263" s="5">
        <v>10969.46</v>
      </c>
      <c r="G263" s="80" t="s">
        <v>559</v>
      </c>
      <c r="H263" s="5">
        <v>10969.46</v>
      </c>
    </row>
    <row r="264" spans="1:8" ht="42" customHeight="1" x14ac:dyDescent="0.2">
      <c r="A264" s="28"/>
      <c r="B264" s="22"/>
      <c r="C264" s="77" t="s">
        <v>31</v>
      </c>
      <c r="D264" s="77" t="s">
        <v>562</v>
      </c>
      <c r="E264" s="3">
        <f>E265</f>
        <v>69168.740000000005</v>
      </c>
      <c r="F264" s="3">
        <f>F265</f>
        <v>68574.92</v>
      </c>
      <c r="G264" s="78" t="s">
        <v>563</v>
      </c>
      <c r="H264" s="3">
        <f>H265</f>
        <v>68574.92</v>
      </c>
    </row>
    <row r="265" spans="1:8" ht="22.5" customHeight="1" x14ac:dyDescent="0.2">
      <c r="A265" s="28"/>
      <c r="B265" s="22"/>
      <c r="C265" s="79" t="s">
        <v>30</v>
      </c>
      <c r="D265" s="79" t="s">
        <v>564</v>
      </c>
      <c r="E265" s="5">
        <f>E266</f>
        <v>69168.740000000005</v>
      </c>
      <c r="F265" s="5">
        <f>F266</f>
        <v>68574.92</v>
      </c>
      <c r="G265" s="80" t="s">
        <v>563</v>
      </c>
      <c r="H265" s="5">
        <f>H266</f>
        <v>68574.92</v>
      </c>
    </row>
    <row r="266" spans="1:8" ht="22.5" customHeight="1" x14ac:dyDescent="0.2">
      <c r="A266" s="28"/>
      <c r="B266" s="22"/>
      <c r="C266" s="81" t="s">
        <v>85</v>
      </c>
      <c r="D266" s="79" t="s">
        <v>565</v>
      </c>
      <c r="E266" s="5">
        <v>69168.740000000005</v>
      </c>
      <c r="F266" s="5">
        <v>68574.92</v>
      </c>
      <c r="G266" s="80" t="s">
        <v>563</v>
      </c>
      <c r="H266" s="5">
        <v>68574.92</v>
      </c>
    </row>
    <row r="267" spans="1:8" ht="22.5" customHeight="1" x14ac:dyDescent="0.2">
      <c r="A267" s="28"/>
      <c r="B267" s="22"/>
      <c r="C267" s="77" t="s">
        <v>223</v>
      </c>
      <c r="D267" s="77" t="s">
        <v>566</v>
      </c>
      <c r="E267" s="3">
        <f>E268</f>
        <v>0</v>
      </c>
      <c r="F267" s="3">
        <f>F268</f>
        <v>0</v>
      </c>
      <c r="G267" s="78" t="s">
        <v>366</v>
      </c>
      <c r="H267" s="3">
        <f>H268</f>
        <v>0</v>
      </c>
    </row>
    <row r="268" spans="1:8" ht="22.5" customHeight="1" x14ac:dyDescent="0.2">
      <c r="A268" s="28"/>
      <c r="B268" s="22"/>
      <c r="C268" s="79" t="s">
        <v>30</v>
      </c>
      <c r="D268" s="79" t="s">
        <v>567</v>
      </c>
      <c r="E268" s="5">
        <f>E269</f>
        <v>0</v>
      </c>
      <c r="F268" s="5">
        <f>F269</f>
        <v>0</v>
      </c>
      <c r="G268" s="80" t="s">
        <v>366</v>
      </c>
      <c r="H268" s="5">
        <f>H269</f>
        <v>0</v>
      </c>
    </row>
    <row r="269" spans="1:8" ht="22.5" customHeight="1" x14ac:dyDescent="0.2">
      <c r="A269" s="28"/>
      <c r="B269" s="22"/>
      <c r="C269" s="81" t="s">
        <v>85</v>
      </c>
      <c r="D269" s="79" t="s">
        <v>568</v>
      </c>
      <c r="E269" s="5">
        <v>0</v>
      </c>
      <c r="F269" s="5">
        <v>0</v>
      </c>
      <c r="G269" s="80" t="s">
        <v>366</v>
      </c>
      <c r="H269" s="5">
        <v>0</v>
      </c>
    </row>
    <row r="270" spans="1:8" ht="22.5" customHeight="1" x14ac:dyDescent="0.2">
      <c r="A270" s="28"/>
      <c r="B270" s="22"/>
      <c r="C270" s="77" t="s">
        <v>411</v>
      </c>
      <c r="D270" s="77" t="s">
        <v>569</v>
      </c>
      <c r="E270" s="3">
        <f>E271</f>
        <v>13529</v>
      </c>
      <c r="F270" s="3">
        <f>F271</f>
        <v>13527.95</v>
      </c>
      <c r="G270" s="78" t="s">
        <v>536</v>
      </c>
      <c r="H270" s="3">
        <f>H271</f>
        <v>13527.95</v>
      </c>
    </row>
    <row r="271" spans="1:8" ht="22.5" customHeight="1" x14ac:dyDescent="0.2">
      <c r="A271" s="28"/>
      <c r="B271" s="22"/>
      <c r="C271" s="79" t="s">
        <v>30</v>
      </c>
      <c r="D271" s="79" t="s">
        <v>570</v>
      </c>
      <c r="E271" s="5">
        <f>E272</f>
        <v>13529</v>
      </c>
      <c r="F271" s="5">
        <f>F272</f>
        <v>13527.95</v>
      </c>
      <c r="G271" s="80" t="s">
        <v>536</v>
      </c>
      <c r="H271" s="5">
        <f>H272</f>
        <v>13527.95</v>
      </c>
    </row>
    <row r="272" spans="1:8" ht="22.5" customHeight="1" x14ac:dyDescent="0.2">
      <c r="A272" s="28"/>
      <c r="B272" s="22"/>
      <c r="C272" s="81" t="s">
        <v>85</v>
      </c>
      <c r="D272" s="79" t="s">
        <v>571</v>
      </c>
      <c r="E272" s="5">
        <v>13529</v>
      </c>
      <c r="F272" s="5">
        <v>13527.95</v>
      </c>
      <c r="G272" s="80" t="s">
        <v>536</v>
      </c>
      <c r="H272" s="5">
        <v>13527.95</v>
      </c>
    </row>
    <row r="273" spans="1:8" ht="22.5" customHeight="1" thickBot="1" x14ac:dyDescent="0.25">
      <c r="A273" s="69" t="s">
        <v>6</v>
      </c>
      <c r="B273" s="70"/>
      <c r="C273" s="70"/>
      <c r="D273" s="71"/>
      <c r="E273" s="62">
        <f>E256+E261+E264+E267+E270</f>
        <v>93667.420000000013</v>
      </c>
      <c r="F273" s="62">
        <f>F256+F261+F264+F267+F270</f>
        <v>93072.33</v>
      </c>
      <c r="G273" s="57" t="s">
        <v>572</v>
      </c>
      <c r="H273" s="62">
        <f>H256+H261+H264+H267+H270</f>
        <v>93072.33</v>
      </c>
    </row>
    <row r="274" spans="1:8" ht="22.5" customHeight="1" x14ac:dyDescent="0.2">
      <c r="A274" s="28">
        <v>10</v>
      </c>
      <c r="B274" s="22" t="s">
        <v>15</v>
      </c>
      <c r="C274" s="77" t="s">
        <v>52</v>
      </c>
      <c r="D274" s="77" t="s">
        <v>573</v>
      </c>
      <c r="E274" s="3">
        <f>E275</f>
        <v>0</v>
      </c>
      <c r="F274" s="3">
        <f>F275</f>
        <v>0</v>
      </c>
      <c r="G274" s="78" t="s">
        <v>366</v>
      </c>
      <c r="H274" s="3">
        <f>H275</f>
        <v>0</v>
      </c>
    </row>
    <row r="275" spans="1:8" ht="22.5" customHeight="1" x14ac:dyDescent="0.2">
      <c r="A275" s="28"/>
      <c r="B275" s="22"/>
      <c r="C275" s="79" t="s">
        <v>27</v>
      </c>
      <c r="D275" s="79" t="s">
        <v>574</v>
      </c>
      <c r="E275" s="5">
        <f>E276</f>
        <v>0</v>
      </c>
      <c r="F275" s="5">
        <f>F276</f>
        <v>0</v>
      </c>
      <c r="G275" s="80" t="s">
        <v>366</v>
      </c>
      <c r="H275" s="5">
        <f>H276</f>
        <v>0</v>
      </c>
    </row>
    <row r="276" spans="1:8" ht="22.5" customHeight="1" x14ac:dyDescent="0.2">
      <c r="A276" s="28"/>
      <c r="B276" s="22"/>
      <c r="C276" s="81" t="s">
        <v>143</v>
      </c>
      <c r="D276" s="79" t="s">
        <v>575</v>
      </c>
      <c r="E276" s="5">
        <v>0</v>
      </c>
      <c r="F276" s="5">
        <v>0</v>
      </c>
      <c r="G276" s="80" t="s">
        <v>366</v>
      </c>
      <c r="H276" s="5">
        <v>0</v>
      </c>
    </row>
    <row r="277" spans="1:8" ht="22.5" customHeight="1" x14ac:dyDescent="0.2">
      <c r="A277" s="28"/>
      <c r="B277" s="22"/>
      <c r="C277" s="77" t="s">
        <v>31</v>
      </c>
      <c r="D277" s="77" t="s">
        <v>576</v>
      </c>
      <c r="E277" s="3">
        <f>E278+E280+E282</f>
        <v>0</v>
      </c>
      <c r="F277" s="3">
        <f>F278+F280+F282</f>
        <v>0</v>
      </c>
      <c r="G277" s="78" t="s">
        <v>366</v>
      </c>
      <c r="H277" s="3">
        <f>H278+H280+H282</f>
        <v>0</v>
      </c>
    </row>
    <row r="278" spans="1:8" ht="22.5" customHeight="1" x14ac:dyDescent="0.2">
      <c r="A278" s="28"/>
      <c r="B278" s="22"/>
      <c r="C278" s="79" t="s">
        <v>30</v>
      </c>
      <c r="D278" s="79" t="s">
        <v>577</v>
      </c>
      <c r="E278" s="5">
        <f>E279</f>
        <v>0</v>
      </c>
      <c r="F278" s="5">
        <f>F279</f>
        <v>0</v>
      </c>
      <c r="G278" s="80" t="s">
        <v>366</v>
      </c>
      <c r="H278" s="5">
        <f>H279</f>
        <v>0</v>
      </c>
    </row>
    <row r="279" spans="1:8" ht="22.5" customHeight="1" x14ac:dyDescent="0.2">
      <c r="A279" s="28"/>
      <c r="B279" s="22"/>
      <c r="C279" s="81" t="s">
        <v>85</v>
      </c>
      <c r="D279" s="79" t="s">
        <v>578</v>
      </c>
      <c r="E279" s="5">
        <v>0</v>
      </c>
      <c r="F279" s="5">
        <v>0</v>
      </c>
      <c r="G279" s="80" t="s">
        <v>366</v>
      </c>
      <c r="H279" s="5">
        <v>0</v>
      </c>
    </row>
    <row r="280" spans="1:8" ht="22.5" customHeight="1" x14ac:dyDescent="0.2">
      <c r="A280" s="28"/>
      <c r="B280" s="22"/>
      <c r="C280" s="79" t="s">
        <v>27</v>
      </c>
      <c r="D280" s="79" t="s">
        <v>579</v>
      </c>
      <c r="E280" s="5">
        <f>E281</f>
        <v>0</v>
      </c>
      <c r="F280" s="5">
        <f>F281</f>
        <v>0</v>
      </c>
      <c r="G280" s="80" t="s">
        <v>366</v>
      </c>
      <c r="H280" s="5">
        <f>H281</f>
        <v>0</v>
      </c>
    </row>
    <row r="281" spans="1:8" ht="22.5" customHeight="1" x14ac:dyDescent="0.2">
      <c r="A281" s="28"/>
      <c r="B281" s="22"/>
      <c r="C281" s="81" t="s">
        <v>143</v>
      </c>
      <c r="D281" s="79" t="s">
        <v>580</v>
      </c>
      <c r="E281" s="5">
        <v>0</v>
      </c>
      <c r="F281" s="5">
        <v>0</v>
      </c>
      <c r="G281" s="80" t="s">
        <v>366</v>
      </c>
      <c r="H281" s="5">
        <v>0</v>
      </c>
    </row>
    <row r="282" spans="1:8" ht="22.5" customHeight="1" x14ac:dyDescent="0.2">
      <c r="A282" s="28"/>
      <c r="B282" s="22"/>
      <c r="C282" s="79" t="s">
        <v>125</v>
      </c>
      <c r="D282" s="79" t="s">
        <v>581</v>
      </c>
      <c r="E282" s="5">
        <f>E283</f>
        <v>0</v>
      </c>
      <c r="F282" s="5">
        <f>F283</f>
        <v>0</v>
      </c>
      <c r="G282" s="80" t="s">
        <v>366</v>
      </c>
      <c r="H282" s="5">
        <f>H283</f>
        <v>0</v>
      </c>
    </row>
    <row r="283" spans="1:8" ht="22.5" customHeight="1" x14ac:dyDescent="0.2">
      <c r="A283" s="28"/>
      <c r="B283" s="22"/>
      <c r="C283" s="81" t="s">
        <v>487</v>
      </c>
      <c r="D283" s="79" t="s">
        <v>582</v>
      </c>
      <c r="E283" s="5">
        <v>0</v>
      </c>
      <c r="F283" s="5">
        <v>0</v>
      </c>
      <c r="G283" s="80" t="s">
        <v>366</v>
      </c>
      <c r="H283" s="5">
        <v>0</v>
      </c>
    </row>
    <row r="284" spans="1:8" ht="22.5" customHeight="1" x14ac:dyDescent="0.2">
      <c r="A284" s="28"/>
      <c r="B284" s="22"/>
      <c r="C284" s="77" t="s">
        <v>28</v>
      </c>
      <c r="D284" s="77" t="s">
        <v>583</v>
      </c>
      <c r="E284" s="3">
        <f>E285</f>
        <v>4771.9341800000002</v>
      </c>
      <c r="F284" s="3">
        <f>F285</f>
        <v>4771.9341800000002</v>
      </c>
      <c r="G284" s="78" t="s">
        <v>322</v>
      </c>
      <c r="H284" s="3">
        <f>H285</f>
        <v>4771.9341800000002</v>
      </c>
    </row>
    <row r="285" spans="1:8" ht="22.5" customHeight="1" x14ac:dyDescent="0.2">
      <c r="A285" s="28"/>
      <c r="B285" s="22"/>
      <c r="C285" s="79" t="s">
        <v>27</v>
      </c>
      <c r="D285" s="79" t="s">
        <v>584</v>
      </c>
      <c r="E285" s="5">
        <f>E286+E287</f>
        <v>4771.9341800000002</v>
      </c>
      <c r="F285" s="5">
        <f>F286+F287</f>
        <v>4771.9341800000002</v>
      </c>
      <c r="G285" s="80" t="s">
        <v>322</v>
      </c>
      <c r="H285" s="5">
        <f>H286+H287</f>
        <v>4771.9341800000002</v>
      </c>
    </row>
    <row r="286" spans="1:8" ht="22.5" customHeight="1" x14ac:dyDescent="0.2">
      <c r="A286" s="28"/>
      <c r="B286" s="22"/>
      <c r="C286" s="81" t="s">
        <v>143</v>
      </c>
      <c r="D286" s="79" t="s">
        <v>585</v>
      </c>
      <c r="E286" s="5">
        <v>0</v>
      </c>
      <c r="F286" s="5">
        <v>0</v>
      </c>
      <c r="G286" s="80" t="s">
        <v>366</v>
      </c>
      <c r="H286" s="5">
        <v>0</v>
      </c>
    </row>
    <row r="287" spans="1:8" ht="22.5" customHeight="1" x14ac:dyDescent="0.2">
      <c r="A287" s="28"/>
      <c r="B287" s="22"/>
      <c r="C287" s="81" t="s">
        <v>166</v>
      </c>
      <c r="D287" s="79" t="s">
        <v>586</v>
      </c>
      <c r="E287" s="5">
        <v>4771.9341800000002</v>
      </c>
      <c r="F287" s="5">
        <v>4771.9341800000002</v>
      </c>
      <c r="G287" s="80" t="s">
        <v>587</v>
      </c>
      <c r="H287" s="5">
        <v>4771.9341800000002</v>
      </c>
    </row>
    <row r="288" spans="1:8" ht="22.5" customHeight="1" x14ac:dyDescent="0.2">
      <c r="A288" s="28"/>
      <c r="B288" s="22"/>
      <c r="C288" s="77" t="s">
        <v>367</v>
      </c>
      <c r="D288" s="77" t="s">
        <v>588</v>
      </c>
      <c r="E288" s="3">
        <f>E289+E291</f>
        <v>515</v>
      </c>
      <c r="F288" s="3">
        <f>F289+F291</f>
        <v>494.57</v>
      </c>
      <c r="G288" s="78" t="s">
        <v>366</v>
      </c>
      <c r="H288" s="3">
        <f>H289+H291</f>
        <v>494.57</v>
      </c>
    </row>
    <row r="289" spans="1:8" ht="22.5" customHeight="1" x14ac:dyDescent="0.2">
      <c r="A289" s="28"/>
      <c r="B289" s="22"/>
      <c r="C289" s="79" t="s">
        <v>30</v>
      </c>
      <c r="D289" s="79" t="s">
        <v>589</v>
      </c>
      <c r="E289" s="5">
        <f>E290</f>
        <v>0</v>
      </c>
      <c r="F289" s="5">
        <f>F290</f>
        <v>0</v>
      </c>
      <c r="G289" s="80" t="s">
        <v>366</v>
      </c>
      <c r="H289" s="5">
        <f>H290</f>
        <v>0</v>
      </c>
    </row>
    <row r="290" spans="1:8" ht="22.5" customHeight="1" x14ac:dyDescent="0.2">
      <c r="A290" s="28"/>
      <c r="B290" s="22"/>
      <c r="C290" s="81" t="s">
        <v>87</v>
      </c>
      <c r="D290" s="79" t="s">
        <v>590</v>
      </c>
      <c r="E290" s="5">
        <v>0</v>
      </c>
      <c r="F290" s="5">
        <v>0</v>
      </c>
      <c r="G290" s="80" t="s">
        <v>366</v>
      </c>
      <c r="H290" s="5">
        <v>0</v>
      </c>
    </row>
    <row r="291" spans="1:8" ht="22.5" customHeight="1" x14ac:dyDescent="0.2">
      <c r="A291" s="28"/>
      <c r="B291" s="22"/>
      <c r="C291" s="79" t="s">
        <v>27</v>
      </c>
      <c r="D291" s="79" t="s">
        <v>591</v>
      </c>
      <c r="E291" s="5">
        <f>E292</f>
        <v>515</v>
      </c>
      <c r="F291" s="5">
        <f>F292</f>
        <v>494.57</v>
      </c>
      <c r="G291" s="80" t="s">
        <v>366</v>
      </c>
      <c r="H291" s="5">
        <f>H292</f>
        <v>494.57</v>
      </c>
    </row>
    <row r="292" spans="1:8" ht="22.5" customHeight="1" x14ac:dyDescent="0.2">
      <c r="A292" s="28"/>
      <c r="B292" s="22"/>
      <c r="C292" s="81" t="s">
        <v>319</v>
      </c>
      <c r="D292" s="79" t="s">
        <v>592</v>
      </c>
      <c r="E292" s="5">
        <v>515</v>
      </c>
      <c r="F292" s="5">
        <v>494.57</v>
      </c>
      <c r="G292" s="80" t="s">
        <v>366</v>
      </c>
      <c r="H292" s="5">
        <v>494.57</v>
      </c>
    </row>
    <row r="293" spans="1:8" ht="22.5" customHeight="1" thickBot="1" x14ac:dyDescent="0.25">
      <c r="A293" s="69" t="s">
        <v>6</v>
      </c>
      <c r="B293" s="70"/>
      <c r="C293" s="70"/>
      <c r="D293" s="71"/>
      <c r="E293" s="62">
        <f>E274+E277+E284+E288</f>
        <v>5286.9341800000002</v>
      </c>
      <c r="F293" s="62">
        <f>F274+F277+F284+F288</f>
        <v>5266.5041799999999</v>
      </c>
      <c r="G293" s="66" t="s">
        <v>133</v>
      </c>
      <c r="H293" s="62">
        <f>H274+H277+H284+H288</f>
        <v>5266.5041799999999</v>
      </c>
    </row>
    <row r="294" spans="1:8" ht="22.5" customHeight="1" x14ac:dyDescent="0.2">
      <c r="A294" s="28">
        <v>11</v>
      </c>
      <c r="B294" s="22" t="s">
        <v>16</v>
      </c>
      <c r="C294" s="19" t="s">
        <v>52</v>
      </c>
      <c r="D294" s="19" t="s">
        <v>265</v>
      </c>
      <c r="E294" s="3">
        <f>E295+E296+E308+E309</f>
        <v>120809.1</v>
      </c>
      <c r="F294" s="3">
        <f>F295+F296+F308+F309</f>
        <v>120796.29428</v>
      </c>
      <c r="G294" s="3" t="s">
        <v>32</v>
      </c>
      <c r="H294" s="3">
        <f>H295+H296+H308+H309</f>
        <v>120796.29428</v>
      </c>
    </row>
    <row r="295" spans="1:8" ht="22.5" customHeight="1" x14ac:dyDescent="0.2">
      <c r="A295" s="28"/>
      <c r="B295" s="22"/>
      <c r="C295" s="4" t="s">
        <v>27</v>
      </c>
      <c r="D295" s="4" t="s">
        <v>266</v>
      </c>
      <c r="E295" s="5">
        <f>0</f>
        <v>0</v>
      </c>
      <c r="F295" s="5">
        <f>0</f>
        <v>0</v>
      </c>
      <c r="G295" s="5" t="s">
        <v>29</v>
      </c>
      <c r="H295" s="5">
        <f>0</f>
        <v>0</v>
      </c>
    </row>
    <row r="296" spans="1:8" ht="22.5" customHeight="1" x14ac:dyDescent="0.2">
      <c r="A296" s="28"/>
      <c r="B296" s="22"/>
      <c r="C296" s="4" t="s">
        <v>106</v>
      </c>
      <c r="D296" s="4" t="s">
        <v>267</v>
      </c>
      <c r="E296" s="5">
        <f>E297</f>
        <v>120809.1</v>
      </c>
      <c r="F296" s="5">
        <f>F297</f>
        <v>120796.29428</v>
      </c>
      <c r="G296" s="5" t="s">
        <v>32</v>
      </c>
      <c r="H296" s="5">
        <f>H297</f>
        <v>120796.29428</v>
      </c>
    </row>
    <row r="297" spans="1:8" ht="22.5" customHeight="1" x14ac:dyDescent="0.2">
      <c r="A297" s="28"/>
      <c r="B297" s="22"/>
      <c r="C297" s="6" t="s">
        <v>115</v>
      </c>
      <c r="D297" s="4" t="s">
        <v>268</v>
      </c>
      <c r="E297" s="5">
        <f>E298+E299+E300+E301+E302+E303+E304+E305+E306+E307</f>
        <v>120809.1</v>
      </c>
      <c r="F297" s="5">
        <f>F298+F299+F300+F301+F302+F303+F304+F305+F306+F307</f>
        <v>120796.29428</v>
      </c>
      <c r="G297" s="5" t="s">
        <v>32</v>
      </c>
      <c r="H297" s="5">
        <f>H298+H299+H300+H301+H302+H303+H304+H305+H306+H307</f>
        <v>120796.29428</v>
      </c>
    </row>
    <row r="298" spans="1:8" ht="22.5" customHeight="1" x14ac:dyDescent="0.2">
      <c r="A298" s="28"/>
      <c r="B298" s="22"/>
      <c r="C298" s="6" t="s">
        <v>269</v>
      </c>
      <c r="D298" s="4" t="s">
        <v>270</v>
      </c>
      <c r="E298" s="5">
        <f>14750+8774.85+11589.3</f>
        <v>35114.149999999994</v>
      </c>
      <c r="F298" s="5">
        <f>14750+8774.81732+11589.29152</f>
        <v>35114.108840000001</v>
      </c>
      <c r="G298" s="5" t="s">
        <v>32</v>
      </c>
      <c r="H298" s="5">
        <f>14750+8774.81732+11589.29152</f>
        <v>35114.108840000001</v>
      </c>
    </row>
    <row r="299" spans="1:8" ht="22.5" customHeight="1" x14ac:dyDescent="0.2">
      <c r="A299" s="28"/>
      <c r="B299" s="22"/>
      <c r="C299" s="6" t="s">
        <v>271</v>
      </c>
      <c r="D299" s="4" t="s">
        <v>272</v>
      </c>
      <c r="E299" s="5">
        <f>24360+6010.81+19140.01</f>
        <v>49510.82</v>
      </c>
      <c r="F299" s="5">
        <f>24358.00669+6010.31573+19138.44345</f>
        <v>49506.765869999996</v>
      </c>
      <c r="G299" s="5" t="s">
        <v>32</v>
      </c>
      <c r="H299" s="5">
        <f>24358.00669+6010.31573+19138.44345</f>
        <v>49506.765869999996</v>
      </c>
    </row>
    <row r="300" spans="1:8" ht="22.5" customHeight="1" x14ac:dyDescent="0.2">
      <c r="A300" s="28"/>
      <c r="B300" s="22"/>
      <c r="C300" s="6" t="s">
        <v>273</v>
      </c>
      <c r="D300" s="4" t="s">
        <v>274</v>
      </c>
      <c r="E300" s="5">
        <f>5340.9+1317.87+4196.5</f>
        <v>10855.27</v>
      </c>
      <c r="F300" s="5">
        <f>5340.9+1317.86216+4196.42353</f>
        <v>10855.185689999998</v>
      </c>
      <c r="G300" s="5" t="s">
        <v>32</v>
      </c>
      <c r="H300" s="5">
        <f>5340.9+1317.86216+4196.42353</f>
        <v>10855.185689999998</v>
      </c>
    </row>
    <row r="301" spans="1:8" ht="22.5" customHeight="1" x14ac:dyDescent="0.2">
      <c r="A301" s="28"/>
      <c r="B301" s="22"/>
      <c r="C301" s="6" t="s">
        <v>275</v>
      </c>
      <c r="D301" s="4" t="s">
        <v>276</v>
      </c>
      <c r="E301" s="53">
        <f>12462.1+3075.07+9791.69</f>
        <v>25328.86</v>
      </c>
      <c r="F301" s="53">
        <f>12457.90179+3073.9758+9788.35629</f>
        <v>25320.23388</v>
      </c>
      <c r="G301" s="5" t="s">
        <v>32</v>
      </c>
      <c r="H301" s="5">
        <f>12457.90179+3073.9758+9788.35629</f>
        <v>25320.23388</v>
      </c>
    </row>
    <row r="302" spans="1:8" ht="22.5" customHeight="1" x14ac:dyDescent="0.2">
      <c r="A302" s="28"/>
      <c r="B302" s="22"/>
      <c r="C302" s="6" t="s">
        <v>277</v>
      </c>
      <c r="D302" s="4" t="s">
        <v>278</v>
      </c>
      <c r="E302" s="53">
        <f>0</f>
        <v>0</v>
      </c>
      <c r="F302" s="53">
        <f>0</f>
        <v>0</v>
      </c>
      <c r="G302" s="5" t="s">
        <v>29</v>
      </c>
      <c r="H302" s="5">
        <f>0</f>
        <v>0</v>
      </c>
    </row>
    <row r="303" spans="1:8" ht="22.5" customHeight="1" x14ac:dyDescent="0.2">
      <c r="A303" s="28"/>
      <c r="B303" s="22"/>
      <c r="C303" s="6" t="s">
        <v>279</v>
      </c>
      <c r="D303" s="4" t="s">
        <v>280</v>
      </c>
      <c r="E303" s="53">
        <f>0</f>
        <v>0</v>
      </c>
      <c r="F303" s="53">
        <f>0</f>
        <v>0</v>
      </c>
      <c r="G303" s="5" t="s">
        <v>29</v>
      </c>
      <c r="H303" s="5">
        <f>0</f>
        <v>0</v>
      </c>
    </row>
    <row r="304" spans="1:8" ht="22.5" customHeight="1" x14ac:dyDescent="0.2">
      <c r="A304" s="28"/>
      <c r="B304" s="22"/>
      <c r="C304" s="6" t="s">
        <v>281</v>
      </c>
      <c r="D304" s="4" t="s">
        <v>282</v>
      </c>
      <c r="E304" s="53">
        <f>0</f>
        <v>0</v>
      </c>
      <c r="F304" s="53">
        <f>0</f>
        <v>0</v>
      </c>
      <c r="G304" s="5" t="s">
        <v>29</v>
      </c>
      <c r="H304" s="5">
        <f>0</f>
        <v>0</v>
      </c>
    </row>
    <row r="305" spans="1:8" ht="22.5" customHeight="1" x14ac:dyDescent="0.2">
      <c r="A305" s="28"/>
      <c r="B305" s="22"/>
      <c r="C305" s="6" t="s">
        <v>283</v>
      </c>
      <c r="D305" s="4" t="s">
        <v>284</v>
      </c>
      <c r="E305" s="53">
        <f>0</f>
        <v>0</v>
      </c>
      <c r="F305" s="53">
        <f>0</f>
        <v>0</v>
      </c>
      <c r="G305" s="5" t="s">
        <v>29</v>
      </c>
      <c r="H305" s="5">
        <f>0</f>
        <v>0</v>
      </c>
    </row>
    <row r="306" spans="1:8" ht="22.5" customHeight="1" x14ac:dyDescent="0.2">
      <c r="A306" s="28"/>
      <c r="B306" s="22"/>
      <c r="C306" s="6" t="s">
        <v>285</v>
      </c>
      <c r="D306" s="4" t="s">
        <v>286</v>
      </c>
      <c r="E306" s="53">
        <f>0</f>
        <v>0</v>
      </c>
      <c r="F306" s="53">
        <f>0</f>
        <v>0</v>
      </c>
      <c r="G306" s="5" t="s">
        <v>29</v>
      </c>
      <c r="H306" s="5">
        <f>0</f>
        <v>0</v>
      </c>
    </row>
    <row r="307" spans="1:8" ht="22.5" customHeight="1" x14ac:dyDescent="0.2">
      <c r="A307" s="28"/>
      <c r="B307" s="22"/>
      <c r="C307" s="6" t="s">
        <v>287</v>
      </c>
      <c r="D307" s="4" t="s">
        <v>288</v>
      </c>
      <c r="E307" s="53">
        <f>0</f>
        <v>0</v>
      </c>
      <c r="F307" s="53">
        <f>0</f>
        <v>0</v>
      </c>
      <c r="G307" s="5" t="s">
        <v>29</v>
      </c>
      <c r="H307" s="5">
        <f>0</f>
        <v>0</v>
      </c>
    </row>
    <row r="308" spans="1:8" ht="22.5" customHeight="1" x14ac:dyDescent="0.2">
      <c r="A308" s="28"/>
      <c r="B308" s="22"/>
      <c r="C308" s="4" t="s">
        <v>125</v>
      </c>
      <c r="D308" s="4" t="s">
        <v>289</v>
      </c>
      <c r="E308" s="53">
        <f>0</f>
        <v>0</v>
      </c>
      <c r="F308" s="53">
        <f>0</f>
        <v>0</v>
      </c>
      <c r="G308" s="5" t="s">
        <v>29</v>
      </c>
      <c r="H308" s="5">
        <f>0</f>
        <v>0</v>
      </c>
    </row>
    <row r="309" spans="1:8" ht="22.5" customHeight="1" x14ac:dyDescent="0.2">
      <c r="A309" s="28"/>
      <c r="B309" s="22"/>
      <c r="C309" s="4" t="s">
        <v>290</v>
      </c>
      <c r="D309" s="4" t="s">
        <v>291</v>
      </c>
      <c r="E309" s="53">
        <f>0</f>
        <v>0</v>
      </c>
      <c r="F309" s="53">
        <f>0</f>
        <v>0</v>
      </c>
      <c r="G309" s="5" t="s">
        <v>29</v>
      </c>
      <c r="H309" s="5">
        <f>0</f>
        <v>0</v>
      </c>
    </row>
    <row r="310" spans="1:8" ht="22.5" customHeight="1" x14ac:dyDescent="0.2">
      <c r="A310" s="28"/>
      <c r="B310" s="22"/>
      <c r="C310" s="19" t="s">
        <v>80</v>
      </c>
      <c r="D310" s="19" t="s">
        <v>292</v>
      </c>
      <c r="E310" s="53">
        <f>E311+E312</f>
        <v>0</v>
      </c>
      <c r="F310" s="53">
        <f>F311+F312</f>
        <v>0</v>
      </c>
      <c r="G310" s="5" t="s">
        <v>29</v>
      </c>
      <c r="H310" s="5">
        <f>H311+H312</f>
        <v>0</v>
      </c>
    </row>
    <row r="311" spans="1:8" ht="22.5" customHeight="1" x14ac:dyDescent="0.2">
      <c r="A311" s="28"/>
      <c r="B311" s="22"/>
      <c r="C311" s="4" t="s">
        <v>242</v>
      </c>
      <c r="D311" s="4" t="s">
        <v>293</v>
      </c>
      <c r="E311" s="53">
        <f>0</f>
        <v>0</v>
      </c>
      <c r="F311" s="53">
        <f>0</f>
        <v>0</v>
      </c>
      <c r="G311" s="5" t="s">
        <v>29</v>
      </c>
      <c r="H311" s="5">
        <f>0</f>
        <v>0</v>
      </c>
    </row>
    <row r="312" spans="1:8" ht="22.5" customHeight="1" x14ac:dyDescent="0.2">
      <c r="A312" s="28"/>
      <c r="B312" s="22"/>
      <c r="C312" s="4" t="s">
        <v>294</v>
      </c>
      <c r="D312" s="4" t="s">
        <v>295</v>
      </c>
      <c r="E312" s="5">
        <f>0</f>
        <v>0</v>
      </c>
      <c r="F312" s="5">
        <f>0</f>
        <v>0</v>
      </c>
      <c r="G312" s="5" t="s">
        <v>29</v>
      </c>
      <c r="H312" s="5">
        <f>0</f>
        <v>0</v>
      </c>
    </row>
    <row r="313" spans="1:8" ht="22.5" customHeight="1" x14ac:dyDescent="0.2">
      <c r="A313" s="28"/>
      <c r="B313" s="22"/>
      <c r="C313" s="19" t="s">
        <v>31</v>
      </c>
      <c r="D313" s="19" t="s">
        <v>296</v>
      </c>
      <c r="E313" s="3">
        <f>E314</f>
        <v>5984.3680000000004</v>
      </c>
      <c r="F313" s="3">
        <f>F314</f>
        <v>5984.3680000000004</v>
      </c>
      <c r="G313" s="5" t="s">
        <v>32</v>
      </c>
      <c r="H313" s="3">
        <f>H314</f>
        <v>5984.3680000000004</v>
      </c>
    </row>
    <row r="314" spans="1:8" ht="22.5" customHeight="1" x14ac:dyDescent="0.2">
      <c r="A314" s="28"/>
      <c r="B314" s="22"/>
      <c r="C314" s="4" t="s">
        <v>27</v>
      </c>
      <c r="D314" s="4" t="s">
        <v>297</v>
      </c>
      <c r="E314" s="5">
        <f>E315+E316+E317</f>
        <v>5984.3680000000004</v>
      </c>
      <c r="F314" s="5">
        <f>F315+F316+F317</f>
        <v>5984.3680000000004</v>
      </c>
      <c r="G314" s="5" t="s">
        <v>32</v>
      </c>
      <c r="H314" s="5">
        <f>H315+H316+H317</f>
        <v>5984.3680000000004</v>
      </c>
    </row>
    <row r="315" spans="1:8" ht="22.5" customHeight="1" x14ac:dyDescent="0.2">
      <c r="A315" s="28"/>
      <c r="B315" s="22"/>
      <c r="C315" s="6" t="s">
        <v>143</v>
      </c>
      <c r="D315" s="4" t="s">
        <v>298</v>
      </c>
      <c r="E315" s="5">
        <f>5984.368</f>
        <v>5984.3680000000004</v>
      </c>
      <c r="F315" s="5">
        <f>5984.368</f>
        <v>5984.3680000000004</v>
      </c>
      <c r="G315" s="5" t="s">
        <v>32</v>
      </c>
      <c r="H315" s="5">
        <f>5984.368</f>
        <v>5984.3680000000004</v>
      </c>
    </row>
    <row r="316" spans="1:8" ht="22.5" customHeight="1" x14ac:dyDescent="0.2">
      <c r="A316" s="28"/>
      <c r="B316" s="22"/>
      <c r="C316" s="6" t="s">
        <v>232</v>
      </c>
      <c r="D316" s="4" t="s">
        <v>299</v>
      </c>
      <c r="E316" s="5">
        <f>0</f>
        <v>0</v>
      </c>
      <c r="F316" s="5">
        <f>0</f>
        <v>0</v>
      </c>
      <c r="G316" s="5" t="s">
        <v>29</v>
      </c>
      <c r="H316" s="5">
        <f>0</f>
        <v>0</v>
      </c>
    </row>
    <row r="317" spans="1:8" ht="22.5" customHeight="1" x14ac:dyDescent="0.2">
      <c r="A317" s="28"/>
      <c r="B317" s="22"/>
      <c r="C317" s="6" t="s">
        <v>300</v>
      </c>
      <c r="D317" s="4" t="s">
        <v>301</v>
      </c>
      <c r="E317" s="5">
        <f>0</f>
        <v>0</v>
      </c>
      <c r="F317" s="5">
        <f>0</f>
        <v>0</v>
      </c>
      <c r="G317" s="5" t="s">
        <v>29</v>
      </c>
      <c r="H317" s="5">
        <f>0</f>
        <v>0</v>
      </c>
    </row>
    <row r="318" spans="1:8" ht="22.5" customHeight="1" x14ac:dyDescent="0.2">
      <c r="A318" s="28"/>
      <c r="B318" s="22"/>
      <c r="C318" s="19" t="s">
        <v>161</v>
      </c>
      <c r="D318" s="19" t="s">
        <v>302</v>
      </c>
      <c r="E318" s="3">
        <f>E319+E320+E321+E322</f>
        <v>0</v>
      </c>
      <c r="F318" s="3">
        <f>F319+F320+F321+F322</f>
        <v>0</v>
      </c>
      <c r="G318" s="5" t="s">
        <v>29</v>
      </c>
      <c r="H318" s="3">
        <f>H319+H320+H321+H322</f>
        <v>0</v>
      </c>
    </row>
    <row r="319" spans="1:8" ht="22.5" customHeight="1" x14ac:dyDescent="0.2">
      <c r="A319" s="28"/>
      <c r="B319" s="22"/>
      <c r="C319" s="4" t="s">
        <v>30</v>
      </c>
      <c r="D319" s="4" t="s">
        <v>303</v>
      </c>
      <c r="E319" s="5">
        <f>0</f>
        <v>0</v>
      </c>
      <c r="F319" s="5">
        <f>0</f>
        <v>0</v>
      </c>
      <c r="G319" s="5" t="s">
        <v>29</v>
      </c>
      <c r="H319" s="5">
        <f>0</f>
        <v>0</v>
      </c>
    </row>
    <row r="320" spans="1:8" ht="22.5" customHeight="1" x14ac:dyDescent="0.2">
      <c r="A320" s="28"/>
      <c r="B320" s="22"/>
      <c r="C320" s="4" t="s">
        <v>33</v>
      </c>
      <c r="D320" s="4" t="s">
        <v>304</v>
      </c>
      <c r="E320" s="5">
        <f>0</f>
        <v>0</v>
      </c>
      <c r="F320" s="5">
        <f>0</f>
        <v>0</v>
      </c>
      <c r="G320" s="5" t="s">
        <v>29</v>
      </c>
      <c r="H320" s="5">
        <f>0</f>
        <v>0</v>
      </c>
    </row>
    <row r="321" spans="1:8" ht="22.5" customHeight="1" x14ac:dyDescent="0.2">
      <c r="A321" s="28"/>
      <c r="B321" s="22"/>
      <c r="C321" s="4" t="s">
        <v>294</v>
      </c>
      <c r="D321" s="4" t="s">
        <v>305</v>
      </c>
      <c r="E321" s="5">
        <f>0</f>
        <v>0</v>
      </c>
      <c r="F321" s="5">
        <f>0</f>
        <v>0</v>
      </c>
      <c r="G321" s="5" t="s">
        <v>29</v>
      </c>
      <c r="H321" s="5">
        <f>0</f>
        <v>0</v>
      </c>
    </row>
    <row r="322" spans="1:8" ht="22.5" customHeight="1" x14ac:dyDescent="0.2">
      <c r="A322" s="28"/>
      <c r="B322" s="22"/>
      <c r="C322" s="4" t="s">
        <v>306</v>
      </c>
      <c r="D322" s="4" t="s">
        <v>307</v>
      </c>
      <c r="E322" s="5">
        <f>0</f>
        <v>0</v>
      </c>
      <c r="F322" s="5">
        <f>0</f>
        <v>0</v>
      </c>
      <c r="G322" s="5" t="s">
        <v>29</v>
      </c>
      <c r="H322" s="5">
        <f>0</f>
        <v>0</v>
      </c>
    </row>
    <row r="323" spans="1:8" ht="22.5" customHeight="1" thickBot="1" x14ac:dyDescent="0.25">
      <c r="A323" s="69" t="s">
        <v>6</v>
      </c>
      <c r="B323" s="70"/>
      <c r="C323" s="70"/>
      <c r="D323" s="71"/>
      <c r="E323" s="62">
        <f>E294+E310+E313+E318</f>
        <v>126793.46800000001</v>
      </c>
      <c r="F323" s="57">
        <f>F294+F310+F313+F318</f>
        <v>126780.66228</v>
      </c>
      <c r="G323" s="63" t="s">
        <v>32</v>
      </c>
      <c r="H323" s="72">
        <f>H294+H310+H313+H318</f>
        <v>126780.66228</v>
      </c>
    </row>
    <row r="324" spans="1:8" ht="22.5" customHeight="1" x14ac:dyDescent="0.2">
      <c r="A324" s="22">
        <v>12</v>
      </c>
      <c r="B324" s="22" t="s">
        <v>17</v>
      </c>
      <c r="C324" s="19" t="s">
        <v>52</v>
      </c>
      <c r="D324" s="19" t="s">
        <v>228</v>
      </c>
      <c r="E324" s="3">
        <f>E325+E329+E331</f>
        <v>66541.429999999993</v>
      </c>
      <c r="F324" s="3">
        <f>F325+F329+F331</f>
        <v>66533.72</v>
      </c>
      <c r="G324" s="5" t="s">
        <v>32</v>
      </c>
      <c r="H324" s="3">
        <f>H325+H329+H331</f>
        <v>66533.72</v>
      </c>
    </row>
    <row r="325" spans="1:8" ht="22.5" customHeight="1" x14ac:dyDescent="0.2">
      <c r="A325" s="22"/>
      <c r="B325" s="22"/>
      <c r="C325" s="4" t="s">
        <v>27</v>
      </c>
      <c r="D325" s="4" t="s">
        <v>229</v>
      </c>
      <c r="E325" s="5">
        <f>E326+E327+E328</f>
        <v>38655</v>
      </c>
      <c r="F325" s="5">
        <f>F326+F327+F328</f>
        <v>38655</v>
      </c>
      <c r="G325" s="5" t="s">
        <v>32</v>
      </c>
      <c r="H325" s="5">
        <f>H326+H327+H328</f>
        <v>38655</v>
      </c>
    </row>
    <row r="326" spans="1:8" ht="22.5" customHeight="1" x14ac:dyDescent="0.2">
      <c r="A326" s="22"/>
      <c r="B326" s="22"/>
      <c r="C326" s="6" t="s">
        <v>143</v>
      </c>
      <c r="D326" s="4" t="s">
        <v>230</v>
      </c>
      <c r="E326" s="5">
        <f>7421.89</f>
        <v>7421.89</v>
      </c>
      <c r="F326" s="5">
        <f>7421.89</f>
        <v>7421.89</v>
      </c>
      <c r="G326" s="5" t="s">
        <v>32</v>
      </c>
      <c r="H326" s="5">
        <f>7421.89</f>
        <v>7421.89</v>
      </c>
    </row>
    <row r="327" spans="1:8" ht="22.5" customHeight="1" x14ac:dyDescent="0.2">
      <c r="A327" s="22"/>
      <c r="B327" s="22"/>
      <c r="C327" s="6" t="s">
        <v>166</v>
      </c>
      <c r="D327" s="4" t="s">
        <v>231</v>
      </c>
      <c r="E327" s="5">
        <f>30902.11</f>
        <v>30902.11</v>
      </c>
      <c r="F327" s="5">
        <f>30902.11</f>
        <v>30902.11</v>
      </c>
      <c r="G327" s="5" t="s">
        <v>32</v>
      </c>
      <c r="H327" s="5">
        <f>30902.11</f>
        <v>30902.11</v>
      </c>
    </row>
    <row r="328" spans="1:8" ht="22.5" customHeight="1" x14ac:dyDescent="0.2">
      <c r="A328" s="22"/>
      <c r="B328" s="22"/>
      <c r="C328" s="6" t="s">
        <v>232</v>
      </c>
      <c r="D328" s="4" t="s">
        <v>233</v>
      </c>
      <c r="E328" s="5">
        <f>331</f>
        <v>331</v>
      </c>
      <c r="F328" s="5">
        <f>331</f>
        <v>331</v>
      </c>
      <c r="G328" s="5" t="s">
        <v>32</v>
      </c>
      <c r="H328" s="5">
        <f>331</f>
        <v>331</v>
      </c>
    </row>
    <row r="329" spans="1:8" ht="22.5" customHeight="1" x14ac:dyDescent="0.2">
      <c r="A329" s="22"/>
      <c r="B329" s="22"/>
      <c r="C329" s="4" t="s">
        <v>106</v>
      </c>
      <c r="D329" s="4" t="s">
        <v>234</v>
      </c>
      <c r="E329" s="5">
        <f>E330</f>
        <v>1031</v>
      </c>
      <c r="F329" s="5">
        <f>F330</f>
        <v>1031</v>
      </c>
      <c r="G329" s="5" t="s">
        <v>32</v>
      </c>
      <c r="H329" s="5">
        <f>H330</f>
        <v>1031</v>
      </c>
    </row>
    <row r="330" spans="1:8" ht="22.5" customHeight="1" x14ac:dyDescent="0.2">
      <c r="A330" s="22"/>
      <c r="B330" s="22"/>
      <c r="C330" s="6" t="s">
        <v>115</v>
      </c>
      <c r="D330" s="4" t="s">
        <v>235</v>
      </c>
      <c r="E330" s="5">
        <f>1031</f>
        <v>1031</v>
      </c>
      <c r="F330" s="5">
        <f>1031</f>
        <v>1031</v>
      </c>
      <c r="G330" s="5" t="s">
        <v>32</v>
      </c>
      <c r="H330" s="5">
        <f>1031</f>
        <v>1031</v>
      </c>
    </row>
    <row r="331" spans="1:8" ht="22.5" customHeight="1" x14ac:dyDescent="0.2">
      <c r="A331" s="22"/>
      <c r="B331" s="22"/>
      <c r="C331" s="4" t="s">
        <v>121</v>
      </c>
      <c r="D331" s="4" t="s">
        <v>158</v>
      </c>
      <c r="E331" s="5">
        <f>E332</f>
        <v>26855.43</v>
      </c>
      <c r="F331" s="5">
        <f>F332</f>
        <v>26847.72</v>
      </c>
      <c r="G331" s="5" t="s">
        <v>32</v>
      </c>
      <c r="H331" s="5">
        <f>H332</f>
        <v>26847.72</v>
      </c>
    </row>
    <row r="332" spans="1:8" ht="22.5" customHeight="1" x14ac:dyDescent="0.2">
      <c r="A332" s="22"/>
      <c r="B332" s="22"/>
      <c r="C332" s="6" t="s">
        <v>123</v>
      </c>
      <c r="D332" s="4" t="s">
        <v>236</v>
      </c>
      <c r="E332" s="5">
        <f>26855.43</f>
        <v>26855.43</v>
      </c>
      <c r="F332" s="5">
        <f>26847.72</f>
        <v>26847.72</v>
      </c>
      <c r="G332" s="5" t="s">
        <v>32</v>
      </c>
      <c r="H332" s="5">
        <f>26847.72</f>
        <v>26847.72</v>
      </c>
    </row>
    <row r="333" spans="1:8" ht="22.5" customHeight="1" x14ac:dyDescent="0.2">
      <c r="A333" s="22"/>
      <c r="B333" s="22"/>
      <c r="C333" s="19" t="s">
        <v>31</v>
      </c>
      <c r="D333" s="19" t="s">
        <v>237</v>
      </c>
      <c r="E333" s="3">
        <f>E334</f>
        <v>27.9</v>
      </c>
      <c r="F333" s="3">
        <f>F334</f>
        <v>27.9</v>
      </c>
      <c r="G333" s="5" t="s">
        <v>32</v>
      </c>
      <c r="H333" s="3">
        <f>H334</f>
        <v>27.9</v>
      </c>
    </row>
    <row r="334" spans="1:8" ht="22.5" customHeight="1" x14ac:dyDescent="0.2">
      <c r="A334" s="22"/>
      <c r="B334" s="22"/>
      <c r="C334" s="4" t="s">
        <v>30</v>
      </c>
      <c r="D334" s="4" t="s">
        <v>238</v>
      </c>
      <c r="E334" s="5">
        <f>E335+E336</f>
        <v>27.9</v>
      </c>
      <c r="F334" s="5">
        <f>F335+F336</f>
        <v>27.9</v>
      </c>
      <c r="G334" s="5" t="s">
        <v>32</v>
      </c>
      <c r="H334" s="5">
        <f>H335+H336</f>
        <v>27.9</v>
      </c>
    </row>
    <row r="335" spans="1:8" ht="22.5" customHeight="1" x14ac:dyDescent="0.2">
      <c r="A335" s="22"/>
      <c r="B335" s="22"/>
      <c r="C335" s="6" t="s">
        <v>85</v>
      </c>
      <c r="D335" s="4" t="s">
        <v>239</v>
      </c>
      <c r="E335" s="5">
        <f>27.9</f>
        <v>27.9</v>
      </c>
      <c r="F335" s="5">
        <f>27.9</f>
        <v>27.9</v>
      </c>
      <c r="G335" s="5" t="s">
        <v>32</v>
      </c>
      <c r="H335" s="5">
        <f>27.9</f>
        <v>27.9</v>
      </c>
    </row>
    <row r="336" spans="1:8" ht="22.5" customHeight="1" x14ac:dyDescent="0.2">
      <c r="A336" s="22"/>
      <c r="B336" s="22"/>
      <c r="C336" s="6" t="s">
        <v>87</v>
      </c>
      <c r="D336" s="4" t="s">
        <v>240</v>
      </c>
      <c r="E336" s="5">
        <f>0</f>
        <v>0</v>
      </c>
      <c r="F336" s="5">
        <f>0</f>
        <v>0</v>
      </c>
      <c r="G336" s="5" t="s">
        <v>29</v>
      </c>
      <c r="H336" s="5">
        <f>0</f>
        <v>0</v>
      </c>
    </row>
    <row r="337" spans="1:8" ht="22.5" customHeight="1" x14ac:dyDescent="0.2">
      <c r="A337" s="22"/>
      <c r="B337" s="22"/>
      <c r="C337" s="19" t="s">
        <v>161</v>
      </c>
      <c r="D337" s="19" t="s">
        <v>241</v>
      </c>
      <c r="E337" s="3">
        <f>E338+E339</f>
        <v>0</v>
      </c>
      <c r="F337" s="3">
        <f>F338+F339</f>
        <v>0</v>
      </c>
      <c r="G337" s="5" t="s">
        <v>29</v>
      </c>
      <c r="H337" s="3">
        <f>H338+H339</f>
        <v>0</v>
      </c>
    </row>
    <row r="338" spans="1:8" ht="22.5" customHeight="1" x14ac:dyDescent="0.2">
      <c r="A338" s="22"/>
      <c r="B338" s="22"/>
      <c r="C338" s="4" t="s">
        <v>242</v>
      </c>
      <c r="D338" s="4" t="s">
        <v>243</v>
      </c>
      <c r="E338" s="5">
        <f>0</f>
        <v>0</v>
      </c>
      <c r="F338" s="5">
        <f>0</f>
        <v>0</v>
      </c>
      <c r="G338" s="5" t="s">
        <v>29</v>
      </c>
      <c r="H338" s="5">
        <f>0</f>
        <v>0</v>
      </c>
    </row>
    <row r="339" spans="1:8" ht="22.5" customHeight="1" x14ac:dyDescent="0.2">
      <c r="A339" s="22"/>
      <c r="B339" s="22"/>
      <c r="C339" s="4" t="s">
        <v>33</v>
      </c>
      <c r="D339" s="4" t="s">
        <v>244</v>
      </c>
      <c r="E339" s="5">
        <f>0</f>
        <v>0</v>
      </c>
      <c r="F339" s="5">
        <f>0</f>
        <v>0</v>
      </c>
      <c r="G339" s="5" t="s">
        <v>29</v>
      </c>
      <c r="H339" s="5">
        <f>0</f>
        <v>0</v>
      </c>
    </row>
    <row r="340" spans="1:8" ht="22.5" customHeight="1" x14ac:dyDescent="0.2">
      <c r="A340" s="22"/>
      <c r="B340" s="22"/>
      <c r="C340" s="19" t="s">
        <v>28</v>
      </c>
      <c r="D340" s="19" t="s">
        <v>156</v>
      </c>
      <c r="E340" s="3">
        <f>E341+E353</f>
        <v>539450.48</v>
      </c>
      <c r="F340" s="3">
        <f>F341+F353</f>
        <v>533177.16</v>
      </c>
      <c r="G340" s="3" t="s">
        <v>245</v>
      </c>
      <c r="H340" s="3">
        <f>H341+H353</f>
        <v>533177.16</v>
      </c>
    </row>
    <row r="341" spans="1:8" ht="22.5" customHeight="1" x14ac:dyDescent="0.2">
      <c r="A341" s="22"/>
      <c r="B341" s="22"/>
      <c r="C341" s="4" t="s">
        <v>30</v>
      </c>
      <c r="D341" s="4" t="s">
        <v>158</v>
      </c>
      <c r="E341" s="5">
        <f>E342+E343+E344+E345+E346+E347+E348+E349+E350+E351+E352</f>
        <v>539433.48</v>
      </c>
      <c r="F341" s="5">
        <f>F342+F343+F344+F345+F346+F347+F348+F349+F350+F351+F352</f>
        <v>533160.16</v>
      </c>
      <c r="G341" s="3" t="s">
        <v>245</v>
      </c>
      <c r="H341" s="5">
        <f>H342+H343+H344+H345+H346+H347+H348+H349+H350+H351+H352</f>
        <v>533160.16</v>
      </c>
    </row>
    <row r="342" spans="1:8" ht="22.5" customHeight="1" x14ac:dyDescent="0.2">
      <c r="A342" s="22"/>
      <c r="B342" s="22"/>
      <c r="C342" s="6" t="s">
        <v>85</v>
      </c>
      <c r="D342" s="4" t="s">
        <v>246</v>
      </c>
      <c r="E342" s="5">
        <f>4611.49+461.2</f>
        <v>5072.6899999999996</v>
      </c>
      <c r="F342" s="5">
        <f>4611.49+461.2</f>
        <v>5072.6899999999996</v>
      </c>
      <c r="G342" s="5" t="s">
        <v>32</v>
      </c>
      <c r="H342" s="5">
        <f>4611.49+461.2</f>
        <v>5072.6899999999996</v>
      </c>
    </row>
    <row r="343" spans="1:8" ht="22.5" customHeight="1" x14ac:dyDescent="0.2">
      <c r="A343" s="22"/>
      <c r="B343" s="22"/>
      <c r="C343" s="6" t="s">
        <v>87</v>
      </c>
      <c r="D343" s="4" t="s">
        <v>247</v>
      </c>
      <c r="E343" s="5">
        <f>3954.95+314922.27</f>
        <v>318877.22000000003</v>
      </c>
      <c r="F343" s="5">
        <f>3954.95+310007.78</f>
        <v>313962.73000000004</v>
      </c>
      <c r="G343" s="5" t="s">
        <v>248</v>
      </c>
      <c r="H343" s="5">
        <f>3954.95+310007.78</f>
        <v>313962.73000000004</v>
      </c>
    </row>
    <row r="344" spans="1:8" ht="22.5" customHeight="1" x14ac:dyDescent="0.2">
      <c r="A344" s="22"/>
      <c r="B344" s="22"/>
      <c r="C344" s="6" t="s">
        <v>140</v>
      </c>
      <c r="D344" s="4" t="s">
        <v>249</v>
      </c>
      <c r="E344" s="5">
        <f>461.2+32528.39</f>
        <v>32989.589999999997</v>
      </c>
      <c r="F344" s="5">
        <f>461.2+32267.89</f>
        <v>32729.09</v>
      </c>
      <c r="G344" s="5" t="s">
        <v>202</v>
      </c>
      <c r="H344" s="5">
        <f>461.2+32267.89</f>
        <v>32729.09</v>
      </c>
    </row>
    <row r="345" spans="1:8" ht="22.5" customHeight="1" x14ac:dyDescent="0.2">
      <c r="A345" s="22"/>
      <c r="B345" s="22"/>
      <c r="C345" s="6" t="s">
        <v>196</v>
      </c>
      <c r="D345" s="4" t="s">
        <v>250</v>
      </c>
      <c r="E345" s="5">
        <f>83240.2</f>
        <v>83240.2</v>
      </c>
      <c r="F345" s="5">
        <f>83221.82</f>
        <v>83221.820000000007</v>
      </c>
      <c r="G345" s="5" t="s">
        <v>32</v>
      </c>
      <c r="H345" s="5">
        <f>83221.82</f>
        <v>83221.820000000007</v>
      </c>
    </row>
    <row r="346" spans="1:8" ht="22.5" customHeight="1" x14ac:dyDescent="0.2">
      <c r="A346" s="22"/>
      <c r="B346" s="22"/>
      <c r="C346" s="6" t="s">
        <v>198</v>
      </c>
      <c r="D346" s="4" t="s">
        <v>251</v>
      </c>
      <c r="E346" s="5">
        <f>52972.83</f>
        <v>52972.83</v>
      </c>
      <c r="F346" s="5">
        <f>51927.71</f>
        <v>51927.71</v>
      </c>
      <c r="G346" s="5" t="s">
        <v>252</v>
      </c>
      <c r="H346" s="5">
        <f>51927.71</f>
        <v>51927.71</v>
      </c>
    </row>
    <row r="347" spans="1:8" ht="22.5" customHeight="1" x14ac:dyDescent="0.2">
      <c r="A347" s="22"/>
      <c r="B347" s="22"/>
      <c r="C347" s="6" t="s">
        <v>253</v>
      </c>
      <c r="D347" s="4" t="s">
        <v>254</v>
      </c>
      <c r="E347" s="5">
        <f>0</f>
        <v>0</v>
      </c>
      <c r="F347" s="5">
        <f>0</f>
        <v>0</v>
      </c>
      <c r="G347" s="5" t="s">
        <v>29</v>
      </c>
      <c r="H347" s="5">
        <f>0</f>
        <v>0</v>
      </c>
    </row>
    <row r="348" spans="1:8" ht="22.5" customHeight="1" x14ac:dyDescent="0.2">
      <c r="A348" s="22"/>
      <c r="B348" s="22"/>
      <c r="C348" s="6" t="s">
        <v>61</v>
      </c>
      <c r="D348" s="4" t="s">
        <v>255</v>
      </c>
      <c r="E348" s="5">
        <f>0</f>
        <v>0</v>
      </c>
      <c r="F348" s="5">
        <f>0</f>
        <v>0</v>
      </c>
      <c r="G348" s="5" t="s">
        <v>29</v>
      </c>
      <c r="H348" s="5">
        <f>0</f>
        <v>0</v>
      </c>
    </row>
    <row r="349" spans="1:8" ht="22.5" customHeight="1" x14ac:dyDescent="0.2">
      <c r="A349" s="22"/>
      <c r="B349" s="22"/>
      <c r="C349" s="6" t="s">
        <v>256</v>
      </c>
      <c r="D349" s="4" t="s">
        <v>257</v>
      </c>
      <c r="E349" s="5">
        <f>645.44</f>
        <v>645.44000000000005</v>
      </c>
      <c r="F349" s="5">
        <f>645.44</f>
        <v>645.44000000000005</v>
      </c>
      <c r="G349" s="5" t="s">
        <v>32</v>
      </c>
      <c r="H349" s="5">
        <f>645.44</f>
        <v>645.44000000000005</v>
      </c>
    </row>
    <row r="350" spans="1:8" ht="22.5" customHeight="1" x14ac:dyDescent="0.2">
      <c r="A350" s="22"/>
      <c r="B350" s="22"/>
      <c r="C350" s="6" t="s">
        <v>95</v>
      </c>
      <c r="D350" s="4" t="s">
        <v>258</v>
      </c>
      <c r="E350" s="5">
        <f>27551.65</f>
        <v>27551.65</v>
      </c>
      <c r="F350" s="5">
        <f>27523.6</f>
        <v>27523.599999999999</v>
      </c>
      <c r="G350" s="5" t="s">
        <v>157</v>
      </c>
      <c r="H350" s="5">
        <f>27523.6</f>
        <v>27523.599999999999</v>
      </c>
    </row>
    <row r="351" spans="1:8" ht="22.5" customHeight="1" x14ac:dyDescent="0.2">
      <c r="A351" s="22"/>
      <c r="B351" s="22"/>
      <c r="C351" s="6" t="s">
        <v>97</v>
      </c>
      <c r="D351" s="4" t="s">
        <v>259</v>
      </c>
      <c r="E351" s="5">
        <f>16449.66</f>
        <v>16449.66</v>
      </c>
      <c r="F351" s="5">
        <f>16442.88</f>
        <v>16442.88</v>
      </c>
      <c r="G351" s="5" t="s">
        <v>157</v>
      </c>
      <c r="H351" s="5">
        <f>16442.88</f>
        <v>16442.88</v>
      </c>
    </row>
    <row r="352" spans="1:8" ht="22.5" customHeight="1" x14ac:dyDescent="0.2">
      <c r="A352" s="22"/>
      <c r="B352" s="22"/>
      <c r="C352" s="6" t="s">
        <v>260</v>
      </c>
      <c r="D352" s="4" t="s">
        <v>261</v>
      </c>
      <c r="E352" s="5">
        <f>1634.2</f>
        <v>1634.2</v>
      </c>
      <c r="F352" s="5">
        <f>1634.2</f>
        <v>1634.2</v>
      </c>
      <c r="G352" s="5" t="s">
        <v>32</v>
      </c>
      <c r="H352" s="5">
        <f>1634.2</f>
        <v>1634.2</v>
      </c>
    </row>
    <row r="353" spans="1:8" ht="22.5" customHeight="1" x14ac:dyDescent="0.2">
      <c r="A353" s="22"/>
      <c r="B353" s="22"/>
      <c r="C353" s="4" t="s">
        <v>106</v>
      </c>
      <c r="D353" s="4" t="s">
        <v>262</v>
      </c>
      <c r="E353" s="5">
        <f>E354</f>
        <v>17</v>
      </c>
      <c r="F353" s="5">
        <f>F354</f>
        <v>17</v>
      </c>
      <c r="G353" s="5" t="s">
        <v>32</v>
      </c>
      <c r="H353" s="5">
        <f>H354</f>
        <v>17</v>
      </c>
    </row>
    <row r="354" spans="1:8" ht="22.5" customHeight="1" x14ac:dyDescent="0.2">
      <c r="A354" s="22"/>
      <c r="B354" s="22"/>
      <c r="C354" s="6" t="s">
        <v>115</v>
      </c>
      <c r="D354" s="4" t="s">
        <v>263</v>
      </c>
      <c r="E354" s="5">
        <f>17</f>
        <v>17</v>
      </c>
      <c r="F354" s="5">
        <f>17</f>
        <v>17</v>
      </c>
      <c r="G354" s="5" t="s">
        <v>32</v>
      </c>
      <c r="H354" s="5">
        <f>17</f>
        <v>17</v>
      </c>
    </row>
    <row r="355" spans="1:8" ht="22.5" customHeight="1" thickBot="1" x14ac:dyDescent="0.25">
      <c r="A355" s="69" t="s">
        <v>6</v>
      </c>
      <c r="B355" s="70"/>
      <c r="C355" s="70"/>
      <c r="D355" s="71"/>
      <c r="E355" s="62">
        <f>E324+E333+E337+E340</f>
        <v>606019.80999999994</v>
      </c>
      <c r="F355" s="57">
        <f>F324+F333+F337+F340</f>
        <v>599738.78</v>
      </c>
      <c r="G355" s="63" t="s">
        <v>264</v>
      </c>
      <c r="H355" s="72">
        <f>H324+H333+H337+H340</f>
        <v>599738.78</v>
      </c>
    </row>
    <row r="356" spans="1:8" ht="22.5" customHeight="1" x14ac:dyDescent="0.2">
      <c r="A356" s="24">
        <v>13</v>
      </c>
      <c r="B356" s="26" t="s">
        <v>18</v>
      </c>
      <c r="C356" s="19" t="s">
        <v>52</v>
      </c>
      <c r="D356" s="19" t="s">
        <v>189</v>
      </c>
      <c r="E356" s="3">
        <f>E357+E365</f>
        <v>66218.720000000001</v>
      </c>
      <c r="F356" s="3">
        <f>F357+F365</f>
        <v>66123.38</v>
      </c>
      <c r="G356" s="3" t="s">
        <v>94</v>
      </c>
      <c r="H356" s="3">
        <f>H357+H365</f>
        <v>66123.38</v>
      </c>
    </row>
    <row r="357" spans="1:8" ht="22.5" customHeight="1" x14ac:dyDescent="0.2">
      <c r="A357" s="25"/>
      <c r="B357" s="27"/>
      <c r="C357" s="4" t="s">
        <v>30</v>
      </c>
      <c r="D357" s="4" t="s">
        <v>190</v>
      </c>
      <c r="E357" s="5">
        <f>E358+E359+E360+E361+E362+E363+E364</f>
        <v>54701.49</v>
      </c>
      <c r="F357" s="5">
        <f>F358+F359+F360+F361+F362+F363+F364</f>
        <v>54701.49</v>
      </c>
      <c r="G357" s="5" t="s">
        <v>32</v>
      </c>
      <c r="H357" s="5">
        <f>H358+H359+H360+H361+H362+H363+H364</f>
        <v>54701.49</v>
      </c>
    </row>
    <row r="358" spans="1:8" ht="22.5" customHeight="1" x14ac:dyDescent="0.2">
      <c r="A358" s="25"/>
      <c r="B358" s="27"/>
      <c r="C358" s="6" t="s">
        <v>85</v>
      </c>
      <c r="D358" s="4" t="s">
        <v>191</v>
      </c>
      <c r="E358" s="5">
        <f>0</f>
        <v>0</v>
      </c>
      <c r="F358" s="5">
        <f>0</f>
        <v>0</v>
      </c>
      <c r="G358" s="5" t="s">
        <v>29</v>
      </c>
      <c r="H358" s="5">
        <f>0</f>
        <v>0</v>
      </c>
    </row>
    <row r="359" spans="1:8" ht="22.5" customHeight="1" x14ac:dyDescent="0.2">
      <c r="A359" s="25"/>
      <c r="B359" s="27"/>
      <c r="C359" s="6" t="s">
        <v>87</v>
      </c>
      <c r="D359" s="4" t="s">
        <v>192</v>
      </c>
      <c r="E359" s="5">
        <f>1325</f>
        <v>1325</v>
      </c>
      <c r="F359" s="5">
        <f>1325</f>
        <v>1325</v>
      </c>
      <c r="G359" s="5" t="s">
        <v>32</v>
      </c>
      <c r="H359" s="5">
        <f>1325</f>
        <v>1325</v>
      </c>
    </row>
    <row r="360" spans="1:8" ht="22.5" customHeight="1" x14ac:dyDescent="0.2">
      <c r="A360" s="25"/>
      <c r="B360" s="27"/>
      <c r="C360" s="6" t="s">
        <v>57</v>
      </c>
      <c r="D360" s="4" t="s">
        <v>193</v>
      </c>
      <c r="E360" s="5">
        <f>44266.65</f>
        <v>44266.65</v>
      </c>
      <c r="F360" s="5">
        <f>44266.65</f>
        <v>44266.65</v>
      </c>
      <c r="G360" s="5" t="s">
        <v>32</v>
      </c>
      <c r="H360" s="5">
        <f>44266.65</f>
        <v>44266.65</v>
      </c>
    </row>
    <row r="361" spans="1:8" ht="22.5" customHeight="1" x14ac:dyDescent="0.2">
      <c r="A361" s="25"/>
      <c r="B361" s="27"/>
      <c r="C361" s="6" t="s">
        <v>59</v>
      </c>
      <c r="D361" s="4" t="s">
        <v>194</v>
      </c>
      <c r="E361" s="5">
        <f>0</f>
        <v>0</v>
      </c>
      <c r="F361" s="5">
        <f>0</f>
        <v>0</v>
      </c>
      <c r="G361" s="5" t="s">
        <v>29</v>
      </c>
      <c r="H361" s="5">
        <f>0</f>
        <v>0</v>
      </c>
    </row>
    <row r="362" spans="1:8" ht="22.5" customHeight="1" x14ac:dyDescent="0.2">
      <c r="A362" s="25"/>
      <c r="B362" s="27"/>
      <c r="C362" s="6" t="s">
        <v>140</v>
      </c>
      <c r="D362" s="4" t="s">
        <v>195</v>
      </c>
      <c r="E362" s="5">
        <f>6907.53</f>
        <v>6907.53</v>
      </c>
      <c r="F362" s="5">
        <f>6907.53</f>
        <v>6907.53</v>
      </c>
      <c r="G362" s="5" t="s">
        <v>32</v>
      </c>
      <c r="H362" s="5">
        <f>6907.53</f>
        <v>6907.53</v>
      </c>
    </row>
    <row r="363" spans="1:8" ht="22.5" customHeight="1" x14ac:dyDescent="0.2">
      <c r="A363" s="25"/>
      <c r="B363" s="27"/>
      <c r="C363" s="6" t="s">
        <v>196</v>
      </c>
      <c r="D363" s="4" t="s">
        <v>197</v>
      </c>
      <c r="E363" s="5">
        <f>720</f>
        <v>720</v>
      </c>
      <c r="F363" s="5">
        <f>720</f>
        <v>720</v>
      </c>
      <c r="G363" s="5" t="s">
        <v>32</v>
      </c>
      <c r="H363" s="5">
        <f>720</f>
        <v>720</v>
      </c>
    </row>
    <row r="364" spans="1:8" ht="22.5" customHeight="1" x14ac:dyDescent="0.2">
      <c r="A364" s="25"/>
      <c r="B364" s="27"/>
      <c r="C364" s="6" t="s">
        <v>198</v>
      </c>
      <c r="D364" s="4" t="s">
        <v>199</v>
      </c>
      <c r="E364" s="5">
        <f>1482.31</f>
        <v>1482.31</v>
      </c>
      <c r="F364" s="5">
        <f>1482.31</f>
        <v>1482.31</v>
      </c>
      <c r="G364" s="5" t="s">
        <v>32</v>
      </c>
      <c r="H364" s="5">
        <f>1482.31</f>
        <v>1482.31</v>
      </c>
    </row>
    <row r="365" spans="1:8" ht="22.5" customHeight="1" x14ac:dyDescent="0.2">
      <c r="A365" s="25"/>
      <c r="B365" s="27"/>
      <c r="C365" s="4" t="s">
        <v>200</v>
      </c>
      <c r="D365" s="4" t="s">
        <v>201</v>
      </c>
      <c r="E365" s="5">
        <f>E366+E367+E368</f>
        <v>11517.23</v>
      </c>
      <c r="F365" s="5">
        <f>F366+F367+F368</f>
        <v>11421.890000000001</v>
      </c>
      <c r="G365" s="5" t="s">
        <v>202</v>
      </c>
      <c r="H365" s="5">
        <f>H366+H367+H368</f>
        <v>11421.890000000001</v>
      </c>
    </row>
    <row r="366" spans="1:8" ht="22.5" customHeight="1" x14ac:dyDescent="0.2">
      <c r="A366" s="25"/>
      <c r="B366" s="27"/>
      <c r="C366" s="6" t="s">
        <v>203</v>
      </c>
      <c r="D366" s="4" t="s">
        <v>204</v>
      </c>
      <c r="E366" s="5">
        <f>650.31</f>
        <v>650.30999999999995</v>
      </c>
      <c r="F366" s="5">
        <f>649.94</f>
        <v>649.94000000000005</v>
      </c>
      <c r="G366" s="5" t="s">
        <v>157</v>
      </c>
      <c r="H366" s="5">
        <f>649.94</f>
        <v>649.94000000000005</v>
      </c>
    </row>
    <row r="367" spans="1:8" ht="22.5" customHeight="1" x14ac:dyDescent="0.2">
      <c r="A367" s="25"/>
      <c r="B367" s="27"/>
      <c r="C367" s="6" t="s">
        <v>205</v>
      </c>
      <c r="D367" s="4" t="s">
        <v>206</v>
      </c>
      <c r="E367" s="5">
        <f>10524.72</f>
        <v>10524.72</v>
      </c>
      <c r="F367" s="5">
        <f>10437.36</f>
        <v>10437.36</v>
      </c>
      <c r="G367" s="5" t="s">
        <v>202</v>
      </c>
      <c r="H367" s="5">
        <f>10437.36</f>
        <v>10437.36</v>
      </c>
    </row>
    <row r="368" spans="1:8" ht="22.5" customHeight="1" x14ac:dyDescent="0.2">
      <c r="A368" s="25"/>
      <c r="B368" s="27"/>
      <c r="C368" s="6" t="s">
        <v>207</v>
      </c>
      <c r="D368" s="4" t="s">
        <v>208</v>
      </c>
      <c r="E368" s="5">
        <f>342.2</f>
        <v>342.2</v>
      </c>
      <c r="F368" s="5">
        <f>334.59</f>
        <v>334.59</v>
      </c>
      <c r="G368" s="5" t="s">
        <v>209</v>
      </c>
      <c r="H368" s="5">
        <f>334.59</f>
        <v>334.59</v>
      </c>
    </row>
    <row r="369" spans="1:8" ht="22.5" customHeight="1" x14ac:dyDescent="0.2">
      <c r="A369" s="25"/>
      <c r="B369" s="27"/>
      <c r="C369" s="19" t="s">
        <v>80</v>
      </c>
      <c r="D369" s="19" t="s">
        <v>210</v>
      </c>
      <c r="E369" s="3">
        <f>E370</f>
        <v>0</v>
      </c>
      <c r="F369" s="3">
        <f>F370</f>
        <v>0</v>
      </c>
      <c r="G369" s="3" t="s">
        <v>29</v>
      </c>
      <c r="H369" s="3">
        <f>H370</f>
        <v>0</v>
      </c>
    </row>
    <row r="370" spans="1:8" ht="22.5" customHeight="1" x14ac:dyDescent="0.2">
      <c r="A370" s="25"/>
      <c r="B370" s="27"/>
      <c r="C370" s="4" t="s">
        <v>27</v>
      </c>
      <c r="D370" s="4" t="s">
        <v>211</v>
      </c>
      <c r="E370" s="5">
        <f>0</f>
        <v>0</v>
      </c>
      <c r="F370" s="5">
        <f>0</f>
        <v>0</v>
      </c>
      <c r="G370" s="5" t="s">
        <v>29</v>
      </c>
      <c r="H370" s="5">
        <f>0</f>
        <v>0</v>
      </c>
    </row>
    <row r="371" spans="1:8" ht="22.5" customHeight="1" x14ac:dyDescent="0.2">
      <c r="A371" s="25"/>
      <c r="B371" s="27"/>
      <c r="C371" s="19" t="s">
        <v>31</v>
      </c>
      <c r="D371" s="19" t="s">
        <v>212</v>
      </c>
      <c r="E371" s="3">
        <f>E372</f>
        <v>9102.7199999999993</v>
      </c>
      <c r="F371" s="3">
        <f>F372</f>
        <v>8547.16</v>
      </c>
      <c r="G371" s="3" t="s">
        <v>213</v>
      </c>
      <c r="H371" s="3">
        <f>H372</f>
        <v>8547.16</v>
      </c>
    </row>
    <row r="372" spans="1:8" ht="22.5" customHeight="1" x14ac:dyDescent="0.2">
      <c r="A372" s="25"/>
      <c r="B372" s="27"/>
      <c r="C372" s="4" t="s">
        <v>27</v>
      </c>
      <c r="D372" s="4" t="s">
        <v>214</v>
      </c>
      <c r="E372" s="5">
        <f>E373</f>
        <v>9102.7199999999993</v>
      </c>
      <c r="F372" s="5">
        <f>F373</f>
        <v>8547.16</v>
      </c>
      <c r="G372" s="5" t="s">
        <v>213</v>
      </c>
      <c r="H372" s="5">
        <f>H373</f>
        <v>8547.16</v>
      </c>
    </row>
    <row r="373" spans="1:8" ht="22.5" customHeight="1" x14ac:dyDescent="0.2">
      <c r="A373" s="25"/>
      <c r="B373" s="27"/>
      <c r="C373" s="6" t="s">
        <v>143</v>
      </c>
      <c r="D373" s="4" t="s">
        <v>215</v>
      </c>
      <c r="E373" s="5">
        <f>2010.01+6999.99+92.72</f>
        <v>9102.7199999999993</v>
      </c>
      <c r="F373" s="5">
        <f>1887.33+6572.77+87.06</f>
        <v>8547.16</v>
      </c>
      <c r="G373" s="5" t="s">
        <v>213</v>
      </c>
      <c r="H373" s="5">
        <f>1887.33+6572.77+87.06</f>
        <v>8547.16</v>
      </c>
    </row>
    <row r="374" spans="1:8" ht="22.5" customHeight="1" x14ac:dyDescent="0.2">
      <c r="A374" s="25"/>
      <c r="B374" s="27"/>
      <c r="C374" s="19" t="s">
        <v>161</v>
      </c>
      <c r="D374" s="19" t="s">
        <v>216</v>
      </c>
      <c r="E374" s="3">
        <f>E375+E377</f>
        <v>3851.69</v>
      </c>
      <c r="F374" s="3">
        <f>F375+F377</f>
        <v>3851.44</v>
      </c>
      <c r="G374" s="3" t="s">
        <v>32</v>
      </c>
      <c r="H374" s="3">
        <f>H375+H377</f>
        <v>3851.44</v>
      </c>
    </row>
    <row r="375" spans="1:8" ht="22.5" customHeight="1" x14ac:dyDescent="0.2">
      <c r="A375" s="25"/>
      <c r="B375" s="27"/>
      <c r="C375" s="4" t="s">
        <v>30</v>
      </c>
      <c r="D375" s="4" t="s">
        <v>217</v>
      </c>
      <c r="E375" s="5">
        <f>E376</f>
        <v>569.9</v>
      </c>
      <c r="F375" s="5">
        <f>F376</f>
        <v>569.65</v>
      </c>
      <c r="G375" s="5" t="s">
        <v>157</v>
      </c>
      <c r="H375" s="5">
        <f>H376</f>
        <v>569.65</v>
      </c>
    </row>
    <row r="376" spans="1:8" ht="22.5" customHeight="1" x14ac:dyDescent="0.2">
      <c r="A376" s="25"/>
      <c r="B376" s="27"/>
      <c r="C376" s="6" t="s">
        <v>85</v>
      </c>
      <c r="D376" s="4" t="s">
        <v>218</v>
      </c>
      <c r="E376" s="5">
        <f>569.9</f>
        <v>569.9</v>
      </c>
      <c r="F376" s="5">
        <f>569.65</f>
        <v>569.65</v>
      </c>
      <c r="G376" s="5" t="s">
        <v>157</v>
      </c>
      <c r="H376" s="5">
        <f>569.65</f>
        <v>569.65</v>
      </c>
    </row>
    <row r="377" spans="1:8" ht="22.5" customHeight="1" x14ac:dyDescent="0.2">
      <c r="A377" s="25"/>
      <c r="B377" s="27"/>
      <c r="C377" s="4" t="s">
        <v>27</v>
      </c>
      <c r="D377" s="4" t="s">
        <v>219</v>
      </c>
      <c r="E377" s="5">
        <f>E378</f>
        <v>3281.79</v>
      </c>
      <c r="F377" s="5">
        <f>F378</f>
        <v>3281.79</v>
      </c>
      <c r="G377" s="5" t="s">
        <v>32</v>
      </c>
      <c r="H377" s="5">
        <f>H378</f>
        <v>3281.79</v>
      </c>
    </row>
    <row r="378" spans="1:8" ht="22.5" customHeight="1" x14ac:dyDescent="0.2">
      <c r="A378" s="25"/>
      <c r="B378" s="27"/>
      <c r="C378" s="6" t="s">
        <v>166</v>
      </c>
      <c r="D378" s="4" t="s">
        <v>220</v>
      </c>
      <c r="E378" s="5">
        <f>3281.79</f>
        <v>3281.79</v>
      </c>
      <c r="F378" s="5">
        <f>3281.79</f>
        <v>3281.79</v>
      </c>
      <c r="G378" s="5" t="s">
        <v>32</v>
      </c>
      <c r="H378" s="5">
        <f>3281.79</f>
        <v>3281.79</v>
      </c>
    </row>
    <row r="379" spans="1:8" ht="22.5" customHeight="1" x14ac:dyDescent="0.2">
      <c r="A379" s="25"/>
      <c r="B379" s="27"/>
      <c r="C379" s="19" t="s">
        <v>28</v>
      </c>
      <c r="D379" s="19" t="s">
        <v>221</v>
      </c>
      <c r="E379" s="3">
        <f>E380</f>
        <v>0</v>
      </c>
      <c r="F379" s="3">
        <f>F380</f>
        <v>0</v>
      </c>
      <c r="G379" s="3" t="s">
        <v>29</v>
      </c>
      <c r="H379" s="3">
        <f>H380</f>
        <v>0</v>
      </c>
    </row>
    <row r="380" spans="1:8" ht="22.5" customHeight="1" x14ac:dyDescent="0.2">
      <c r="A380" s="25"/>
      <c r="B380" s="27"/>
      <c r="C380" s="4" t="s">
        <v>30</v>
      </c>
      <c r="D380" s="4" t="s">
        <v>222</v>
      </c>
      <c r="E380" s="5">
        <f>0</f>
        <v>0</v>
      </c>
      <c r="F380" s="5">
        <f>0</f>
        <v>0</v>
      </c>
      <c r="G380" s="5" t="s">
        <v>29</v>
      </c>
      <c r="H380" s="5">
        <f>0</f>
        <v>0</v>
      </c>
    </row>
    <row r="381" spans="1:8" ht="22.5" customHeight="1" x14ac:dyDescent="0.2">
      <c r="A381" s="25"/>
      <c r="B381" s="27"/>
      <c r="C381" s="19" t="s">
        <v>223</v>
      </c>
      <c r="D381" s="19" t="s">
        <v>156</v>
      </c>
      <c r="E381" s="3">
        <f>E382+E384</f>
        <v>8135.085</v>
      </c>
      <c r="F381" s="3">
        <f>F382+F384</f>
        <v>8135.085</v>
      </c>
      <c r="G381" s="3" t="s">
        <v>32</v>
      </c>
      <c r="H381" s="3">
        <f>H382+H384</f>
        <v>8135.085</v>
      </c>
    </row>
    <row r="382" spans="1:8" ht="22.5" customHeight="1" x14ac:dyDescent="0.2">
      <c r="A382" s="25"/>
      <c r="B382" s="27"/>
      <c r="C382" s="4" t="s">
        <v>106</v>
      </c>
      <c r="D382" s="4" t="s">
        <v>224</v>
      </c>
      <c r="E382" s="5">
        <f>E383</f>
        <v>8134.68</v>
      </c>
      <c r="F382" s="5">
        <f>F383</f>
        <v>8134.68</v>
      </c>
      <c r="G382" s="5" t="s">
        <v>32</v>
      </c>
      <c r="H382" s="5">
        <f>H383</f>
        <v>8134.68</v>
      </c>
    </row>
    <row r="383" spans="1:8" ht="22.5" customHeight="1" x14ac:dyDescent="0.2">
      <c r="A383" s="25"/>
      <c r="B383" s="27"/>
      <c r="C383" s="6" t="s">
        <v>115</v>
      </c>
      <c r="D383" s="4" t="s">
        <v>225</v>
      </c>
      <c r="E383" s="5">
        <f>8134.68</f>
        <v>8134.68</v>
      </c>
      <c r="F383" s="5">
        <f>8134.68</f>
        <v>8134.68</v>
      </c>
      <c r="G383" s="5" t="s">
        <v>32</v>
      </c>
      <c r="H383" s="5">
        <f>8134.68</f>
        <v>8134.68</v>
      </c>
    </row>
    <row r="384" spans="1:8" ht="22.5" customHeight="1" x14ac:dyDescent="0.2">
      <c r="A384" s="25"/>
      <c r="B384" s="27"/>
      <c r="C384" s="4" t="s">
        <v>121</v>
      </c>
      <c r="D384" s="4" t="s">
        <v>226</v>
      </c>
      <c r="E384" s="5">
        <f>E385</f>
        <v>0.40500000000000003</v>
      </c>
      <c r="F384" s="5">
        <f>F385</f>
        <v>0.40500000000000003</v>
      </c>
      <c r="G384" s="5" t="s">
        <v>32</v>
      </c>
      <c r="H384" s="5">
        <f>H385</f>
        <v>0.40500000000000003</v>
      </c>
    </row>
    <row r="385" spans="1:8" ht="22.5" customHeight="1" x14ac:dyDescent="0.2">
      <c r="A385" s="25"/>
      <c r="B385" s="27"/>
      <c r="C385" s="6" t="s">
        <v>123</v>
      </c>
      <c r="D385" s="4" t="s">
        <v>227</v>
      </c>
      <c r="E385" s="5">
        <f>0.405</f>
        <v>0.40500000000000003</v>
      </c>
      <c r="F385" s="5">
        <f>0.405</f>
        <v>0.40500000000000003</v>
      </c>
      <c r="G385" s="5" t="s">
        <v>32</v>
      </c>
      <c r="H385" s="5">
        <f>0.405</f>
        <v>0.40500000000000003</v>
      </c>
    </row>
    <row r="386" spans="1:8" ht="22.5" customHeight="1" thickBot="1" x14ac:dyDescent="0.25">
      <c r="A386" s="67" t="s">
        <v>6</v>
      </c>
      <c r="B386" s="68"/>
      <c r="C386" s="68"/>
      <c r="D386" s="68"/>
      <c r="E386" s="62">
        <f>E356+E369+E371+E374+E379+E381</f>
        <v>87308.215000000011</v>
      </c>
      <c r="F386" s="57">
        <f>F356+F369+F371+F374+F379+F381</f>
        <v>86657.065000000017</v>
      </c>
      <c r="G386" s="57" t="s">
        <v>202</v>
      </c>
      <c r="H386" s="57">
        <f>H356+H369+H371+H374+H379+H381</f>
        <v>86657.065000000017</v>
      </c>
    </row>
    <row r="387" spans="1:8" ht="22.5" customHeight="1" x14ac:dyDescent="0.2">
      <c r="A387" s="29">
        <v>14</v>
      </c>
      <c r="B387" s="26" t="s">
        <v>19</v>
      </c>
      <c r="C387" s="19" t="s">
        <v>52</v>
      </c>
      <c r="D387" s="19" t="s">
        <v>168</v>
      </c>
      <c r="E387" s="3">
        <f>E388</f>
        <v>360585.61</v>
      </c>
      <c r="F387" s="3">
        <f>F388</f>
        <v>293792.36</v>
      </c>
      <c r="G387" s="3" t="s">
        <v>169</v>
      </c>
      <c r="H387" s="3">
        <f>H388</f>
        <v>293792.36</v>
      </c>
    </row>
    <row r="388" spans="1:8" ht="22.5" customHeight="1" x14ac:dyDescent="0.2">
      <c r="A388" s="30"/>
      <c r="B388" s="27"/>
      <c r="C388" s="4" t="s">
        <v>125</v>
      </c>
      <c r="D388" s="4" t="s">
        <v>170</v>
      </c>
      <c r="E388" s="5">
        <f>E389+E390</f>
        <v>360585.61</v>
      </c>
      <c r="F388" s="5">
        <f>F389+F390</f>
        <v>293792.36</v>
      </c>
      <c r="G388" s="5" t="s">
        <v>169</v>
      </c>
      <c r="H388" s="5">
        <f>H389+H390</f>
        <v>293792.36</v>
      </c>
    </row>
    <row r="389" spans="1:8" ht="22.5" customHeight="1" x14ac:dyDescent="0.2">
      <c r="A389" s="30"/>
      <c r="B389" s="27"/>
      <c r="C389" s="6" t="s">
        <v>171</v>
      </c>
      <c r="D389" s="4" t="s">
        <v>172</v>
      </c>
      <c r="E389" s="5">
        <f>107558.35+252911.04</f>
        <v>360469.39</v>
      </c>
      <c r="F389" s="5">
        <f>81606.63+212069.51</f>
        <v>293676.14</v>
      </c>
      <c r="G389" s="5" t="s">
        <v>169</v>
      </c>
      <c r="H389" s="5">
        <f>81606.63+212069.51</f>
        <v>293676.14</v>
      </c>
    </row>
    <row r="390" spans="1:8" ht="22.5" customHeight="1" x14ac:dyDescent="0.2">
      <c r="A390" s="30"/>
      <c r="B390" s="27"/>
      <c r="C390" s="6" t="s">
        <v>173</v>
      </c>
      <c r="D390" s="4" t="s">
        <v>174</v>
      </c>
      <c r="E390" s="5">
        <f>116.22</f>
        <v>116.22</v>
      </c>
      <c r="F390" s="5">
        <f>116.22</f>
        <v>116.22</v>
      </c>
      <c r="G390" s="5" t="s">
        <v>32</v>
      </c>
      <c r="H390" s="5">
        <f>116.22</f>
        <v>116.22</v>
      </c>
    </row>
    <row r="391" spans="1:8" ht="22.5" customHeight="1" x14ac:dyDescent="0.2">
      <c r="A391" s="30"/>
      <c r="B391" s="27"/>
      <c r="C391" s="19" t="s">
        <v>80</v>
      </c>
      <c r="D391" s="19" t="s">
        <v>175</v>
      </c>
      <c r="E391" s="3">
        <f>E392+E394</f>
        <v>165264.69999999998</v>
      </c>
      <c r="F391" s="3">
        <f>F392+F394</f>
        <v>165263.99599999998</v>
      </c>
      <c r="G391" s="3" t="s">
        <v>32</v>
      </c>
      <c r="H391" s="3">
        <f>H392+H394</f>
        <v>165263.99599999998</v>
      </c>
    </row>
    <row r="392" spans="1:8" ht="22.5" customHeight="1" x14ac:dyDescent="0.2">
      <c r="A392" s="30"/>
      <c r="B392" s="27"/>
      <c r="C392" s="4" t="s">
        <v>27</v>
      </c>
      <c r="D392" s="4" t="s">
        <v>176</v>
      </c>
      <c r="E392" s="5">
        <f>E393</f>
        <v>1623.19</v>
      </c>
      <c r="F392" s="5">
        <f>F393</f>
        <v>1623.19</v>
      </c>
      <c r="G392" s="5" t="s">
        <v>32</v>
      </c>
      <c r="H392" s="5">
        <f>H393</f>
        <v>1623.19</v>
      </c>
    </row>
    <row r="393" spans="1:8" ht="22.5" customHeight="1" x14ac:dyDescent="0.2">
      <c r="A393" s="30"/>
      <c r="B393" s="27"/>
      <c r="C393" s="6" t="s">
        <v>166</v>
      </c>
      <c r="D393" s="4" t="s">
        <v>177</v>
      </c>
      <c r="E393" s="5">
        <f>1623.19</f>
        <v>1623.19</v>
      </c>
      <c r="F393" s="5">
        <f>1623.19</f>
        <v>1623.19</v>
      </c>
      <c r="G393" s="5" t="s">
        <v>32</v>
      </c>
      <c r="H393" s="5">
        <f>1623.19</f>
        <v>1623.19</v>
      </c>
    </row>
    <row r="394" spans="1:8" ht="22.5" customHeight="1" x14ac:dyDescent="0.2">
      <c r="A394" s="30"/>
      <c r="B394" s="27"/>
      <c r="C394" s="4" t="s">
        <v>121</v>
      </c>
      <c r="D394" s="4" t="s">
        <v>178</v>
      </c>
      <c r="E394" s="5">
        <f>E395+E396+E397+E398</f>
        <v>163641.50999999998</v>
      </c>
      <c r="F394" s="5">
        <f>F395+F396+F397+F398</f>
        <v>163640.80599999998</v>
      </c>
      <c r="G394" s="5" t="s">
        <v>32</v>
      </c>
      <c r="H394" s="5">
        <f>H395+H396+H397+H398</f>
        <v>163640.80599999998</v>
      </c>
    </row>
    <row r="395" spans="1:8" ht="22.5" customHeight="1" x14ac:dyDescent="0.2">
      <c r="A395" s="30"/>
      <c r="B395" s="27"/>
      <c r="C395" s="6" t="s">
        <v>123</v>
      </c>
      <c r="D395" s="4" t="s">
        <v>179</v>
      </c>
      <c r="E395" s="5">
        <f>20569+68473</f>
        <v>89042</v>
      </c>
      <c r="F395" s="5">
        <f>20568.636+68472.66</f>
        <v>89041.296000000002</v>
      </c>
      <c r="G395" s="5" t="s">
        <v>32</v>
      </c>
      <c r="H395" s="5">
        <f>20568.636+68472.66</f>
        <v>89041.296000000002</v>
      </c>
    </row>
    <row r="396" spans="1:8" ht="22.5" customHeight="1" x14ac:dyDescent="0.2">
      <c r="A396" s="30"/>
      <c r="B396" s="27"/>
      <c r="C396" s="6" t="s">
        <v>180</v>
      </c>
      <c r="D396" s="4" t="s">
        <v>181</v>
      </c>
      <c r="E396" s="5">
        <f>5158.84</f>
        <v>5158.84</v>
      </c>
      <c r="F396" s="5">
        <f>5158.84</f>
        <v>5158.84</v>
      </c>
      <c r="G396" s="5" t="s">
        <v>32</v>
      </c>
      <c r="H396" s="5">
        <f>5158.84</f>
        <v>5158.84</v>
      </c>
    </row>
    <row r="397" spans="1:8" ht="22.5" customHeight="1" x14ac:dyDescent="0.2">
      <c r="A397" s="30"/>
      <c r="B397" s="27"/>
      <c r="C397" s="6" t="s">
        <v>182</v>
      </c>
      <c r="D397" s="4" t="s">
        <v>183</v>
      </c>
      <c r="E397" s="5">
        <f>65095.06</f>
        <v>65095.06</v>
      </c>
      <c r="F397" s="5">
        <f>65095.06</f>
        <v>65095.06</v>
      </c>
      <c r="G397" s="5" t="s">
        <v>32</v>
      </c>
      <c r="H397" s="5">
        <f>65095.06</f>
        <v>65095.06</v>
      </c>
    </row>
    <row r="398" spans="1:8" ht="22.5" customHeight="1" x14ac:dyDescent="0.2">
      <c r="A398" s="30"/>
      <c r="B398" s="27"/>
      <c r="C398" s="6" t="s">
        <v>184</v>
      </c>
      <c r="D398" s="4" t="s">
        <v>185</v>
      </c>
      <c r="E398" s="5">
        <f>4345.61</f>
        <v>4345.6099999999997</v>
      </c>
      <c r="F398" s="5">
        <f>4345.61</f>
        <v>4345.6099999999997</v>
      </c>
      <c r="G398" s="5" t="s">
        <v>32</v>
      </c>
      <c r="H398" s="5">
        <f>4345.61</f>
        <v>4345.6099999999997</v>
      </c>
    </row>
    <row r="399" spans="1:8" ht="22.5" customHeight="1" x14ac:dyDescent="0.2">
      <c r="A399" s="30"/>
      <c r="B399" s="27"/>
      <c r="C399" s="19" t="s">
        <v>28</v>
      </c>
      <c r="D399" s="19" t="s">
        <v>156</v>
      </c>
      <c r="E399" s="3">
        <f>E400</f>
        <v>118342.81</v>
      </c>
      <c r="F399" s="3">
        <f>F400</f>
        <v>117770.56</v>
      </c>
      <c r="G399" s="3" t="s">
        <v>186</v>
      </c>
      <c r="H399" s="3">
        <f>H400</f>
        <v>117770.56</v>
      </c>
    </row>
    <row r="400" spans="1:8" ht="22.5" customHeight="1" x14ac:dyDescent="0.2">
      <c r="A400" s="30"/>
      <c r="B400" s="27"/>
      <c r="C400" s="4" t="s">
        <v>30</v>
      </c>
      <c r="D400" s="4" t="s">
        <v>158</v>
      </c>
      <c r="E400" s="5">
        <f>E401</f>
        <v>118342.81</v>
      </c>
      <c r="F400" s="5">
        <f>F401</f>
        <v>117770.56</v>
      </c>
      <c r="G400" s="5" t="s">
        <v>186</v>
      </c>
      <c r="H400" s="5">
        <f>H401</f>
        <v>117770.56</v>
      </c>
    </row>
    <row r="401" spans="1:8" ht="22.5" customHeight="1" x14ac:dyDescent="0.2">
      <c r="A401" s="30"/>
      <c r="B401" s="27"/>
      <c r="C401" s="6" t="s">
        <v>87</v>
      </c>
      <c r="D401" s="4" t="s">
        <v>187</v>
      </c>
      <c r="E401" s="5">
        <f>118342.81</f>
        <v>118342.81</v>
      </c>
      <c r="F401" s="5">
        <f>117770.56</f>
        <v>117770.56</v>
      </c>
      <c r="G401" s="5" t="s">
        <v>186</v>
      </c>
      <c r="H401" s="5">
        <f>117770.56</f>
        <v>117770.56</v>
      </c>
    </row>
    <row r="402" spans="1:8" ht="22.5" customHeight="1" thickBot="1" x14ac:dyDescent="0.25">
      <c r="A402" s="64" t="s">
        <v>6</v>
      </c>
      <c r="B402" s="65"/>
      <c r="C402" s="65"/>
      <c r="D402" s="65"/>
      <c r="E402" s="62">
        <f>E387+E391+E399</f>
        <v>644193.11999999988</v>
      </c>
      <c r="F402" s="57">
        <f>F387+F391+F399</f>
        <v>576826.91599999997</v>
      </c>
      <c r="G402" s="63" t="s">
        <v>188</v>
      </c>
      <c r="H402" s="63">
        <f>H387+H391+H399</f>
        <v>576826.91599999997</v>
      </c>
    </row>
    <row r="403" spans="1:8" ht="22.5" customHeight="1" x14ac:dyDescent="0.2">
      <c r="A403" s="28">
        <v>15</v>
      </c>
      <c r="B403" s="22" t="s">
        <v>20</v>
      </c>
      <c r="C403" s="19" t="s">
        <v>52</v>
      </c>
      <c r="D403" s="19" t="s">
        <v>128</v>
      </c>
      <c r="E403" s="3">
        <f>E404+E406</f>
        <v>4102</v>
      </c>
      <c r="F403" s="3">
        <f>F404+F406</f>
        <v>4102</v>
      </c>
      <c r="G403" s="3" t="s">
        <v>32</v>
      </c>
      <c r="H403" s="3">
        <f>H404+H406</f>
        <v>4102</v>
      </c>
    </row>
    <row r="404" spans="1:8" ht="22.5" customHeight="1" x14ac:dyDescent="0.2">
      <c r="A404" s="28"/>
      <c r="B404" s="22"/>
      <c r="C404" s="4" t="s">
        <v>30</v>
      </c>
      <c r="D404" s="4" t="s">
        <v>129</v>
      </c>
      <c r="E404" s="5">
        <f>E405</f>
        <v>4102</v>
      </c>
      <c r="F404" s="5">
        <f>F405</f>
        <v>4102</v>
      </c>
      <c r="G404" s="5" t="s">
        <v>32</v>
      </c>
      <c r="H404" s="5">
        <f>H405</f>
        <v>4102</v>
      </c>
    </row>
    <row r="405" spans="1:8" ht="22.5" customHeight="1" x14ac:dyDescent="0.2">
      <c r="A405" s="28"/>
      <c r="B405" s="22"/>
      <c r="C405" s="6" t="s">
        <v>85</v>
      </c>
      <c r="D405" s="4" t="s">
        <v>130</v>
      </c>
      <c r="E405" s="5">
        <f>3896+206</f>
        <v>4102</v>
      </c>
      <c r="F405" s="5">
        <f>3896+206</f>
        <v>4102</v>
      </c>
      <c r="G405" s="5" t="s">
        <v>32</v>
      </c>
      <c r="H405" s="5">
        <f>3896+206</f>
        <v>4102</v>
      </c>
    </row>
    <row r="406" spans="1:8" ht="22.5" customHeight="1" x14ac:dyDescent="0.2">
      <c r="A406" s="28"/>
      <c r="B406" s="22"/>
      <c r="C406" s="4" t="s">
        <v>27</v>
      </c>
      <c r="D406" s="4" t="s">
        <v>131</v>
      </c>
      <c r="E406" s="5">
        <f>0</f>
        <v>0</v>
      </c>
      <c r="F406" s="5">
        <f>0</f>
        <v>0</v>
      </c>
      <c r="G406" s="5" t="s">
        <v>29</v>
      </c>
      <c r="H406" s="5">
        <f>0</f>
        <v>0</v>
      </c>
    </row>
    <row r="407" spans="1:8" ht="22.5" customHeight="1" x14ac:dyDescent="0.2">
      <c r="A407" s="28"/>
      <c r="B407" s="22"/>
      <c r="C407" s="19" t="s">
        <v>80</v>
      </c>
      <c r="D407" s="19" t="s">
        <v>132</v>
      </c>
      <c r="E407" s="3">
        <f>E408+E414+E416+E420</f>
        <v>17635.267469999999</v>
      </c>
      <c r="F407" s="3">
        <f>F408+F414+F416+F420</f>
        <v>17485.249530000001</v>
      </c>
      <c r="G407" s="3" t="s">
        <v>133</v>
      </c>
      <c r="H407" s="3">
        <f>H408+H414+H416+H420</f>
        <v>17485.249530000001</v>
      </c>
    </row>
    <row r="408" spans="1:8" ht="22.5" customHeight="1" x14ac:dyDescent="0.2">
      <c r="A408" s="28"/>
      <c r="B408" s="22"/>
      <c r="C408" s="4" t="s">
        <v>30</v>
      </c>
      <c r="D408" s="4" t="s">
        <v>134</v>
      </c>
      <c r="E408" s="5">
        <f>E409+E410+E411+E412+E413</f>
        <v>6606.3994599999996</v>
      </c>
      <c r="F408" s="5">
        <f>F409+F410+F411+F412+F413</f>
        <v>6456.38339</v>
      </c>
      <c r="G408" s="5" t="s">
        <v>74</v>
      </c>
      <c r="H408" s="5">
        <f>H409+H410+H411+H412+H413</f>
        <v>6456.38339</v>
      </c>
    </row>
    <row r="409" spans="1:8" ht="22.5" customHeight="1" x14ac:dyDescent="0.2">
      <c r="A409" s="28"/>
      <c r="B409" s="22"/>
      <c r="C409" s="6" t="s">
        <v>85</v>
      </c>
      <c r="D409" s="4" t="s">
        <v>135</v>
      </c>
      <c r="E409" s="5">
        <f>0</f>
        <v>0</v>
      </c>
      <c r="F409" s="5">
        <f>0</f>
        <v>0</v>
      </c>
      <c r="G409" s="5" t="s">
        <v>29</v>
      </c>
      <c r="H409" s="5">
        <f>0</f>
        <v>0</v>
      </c>
    </row>
    <row r="410" spans="1:8" ht="22.5" customHeight="1" x14ac:dyDescent="0.2">
      <c r="A410" s="28"/>
      <c r="B410" s="22"/>
      <c r="C410" s="6" t="s">
        <v>87</v>
      </c>
      <c r="D410" s="4" t="s">
        <v>136</v>
      </c>
      <c r="E410" s="5">
        <f>638.62746</f>
        <v>638.62746000000004</v>
      </c>
      <c r="F410" s="5">
        <f>488.61139</f>
        <v>488.61138999999997</v>
      </c>
      <c r="G410" s="5" t="s">
        <v>137</v>
      </c>
      <c r="H410" s="5">
        <f>488.61139</f>
        <v>488.61138999999997</v>
      </c>
    </row>
    <row r="411" spans="1:8" ht="22.5" customHeight="1" x14ac:dyDescent="0.2">
      <c r="A411" s="28"/>
      <c r="B411" s="22"/>
      <c r="C411" s="6" t="s">
        <v>57</v>
      </c>
      <c r="D411" s="4" t="s">
        <v>138</v>
      </c>
      <c r="E411" s="5">
        <f>0</f>
        <v>0</v>
      </c>
      <c r="F411" s="5">
        <f>0</f>
        <v>0</v>
      </c>
      <c r="G411" s="5" t="s">
        <v>29</v>
      </c>
      <c r="H411" s="5">
        <f>0</f>
        <v>0</v>
      </c>
    </row>
    <row r="412" spans="1:8" ht="22.5" customHeight="1" x14ac:dyDescent="0.2">
      <c r="A412" s="28"/>
      <c r="B412" s="22"/>
      <c r="C412" s="6" t="s">
        <v>59</v>
      </c>
      <c r="D412" s="4" t="s">
        <v>139</v>
      </c>
      <c r="E412" s="5">
        <f>5967.772</f>
        <v>5967.7719999999999</v>
      </c>
      <c r="F412" s="5">
        <f>5967.772</f>
        <v>5967.7719999999999</v>
      </c>
      <c r="G412" s="5" t="s">
        <v>32</v>
      </c>
      <c r="H412" s="5">
        <f>5967.772</f>
        <v>5967.7719999999999</v>
      </c>
    </row>
    <row r="413" spans="1:8" ht="22.5" customHeight="1" x14ac:dyDescent="0.2">
      <c r="A413" s="28"/>
      <c r="B413" s="22"/>
      <c r="C413" s="6" t="s">
        <v>140</v>
      </c>
      <c r="D413" s="4" t="s">
        <v>141</v>
      </c>
      <c r="E413" s="5">
        <f>0</f>
        <v>0</v>
      </c>
      <c r="F413" s="5">
        <f>0</f>
        <v>0</v>
      </c>
      <c r="G413" s="5" t="s">
        <v>29</v>
      </c>
      <c r="H413" s="5">
        <f>0</f>
        <v>0</v>
      </c>
    </row>
    <row r="414" spans="1:8" ht="22.5" customHeight="1" x14ac:dyDescent="0.2">
      <c r="A414" s="28"/>
      <c r="B414" s="22"/>
      <c r="C414" s="4" t="s">
        <v>27</v>
      </c>
      <c r="D414" s="4" t="s">
        <v>142</v>
      </c>
      <c r="E414" s="5">
        <f>E415</f>
        <v>447.71199999999999</v>
      </c>
      <c r="F414" s="5">
        <f>F415</f>
        <v>447.71199999999999</v>
      </c>
      <c r="G414" s="5" t="s">
        <v>32</v>
      </c>
      <c r="H414" s="5">
        <f>H415</f>
        <v>447.71199999999999</v>
      </c>
    </row>
    <row r="415" spans="1:8" ht="22.5" customHeight="1" x14ac:dyDescent="0.2">
      <c r="A415" s="28"/>
      <c r="B415" s="22"/>
      <c r="C415" s="6" t="s">
        <v>143</v>
      </c>
      <c r="D415" s="4" t="s">
        <v>144</v>
      </c>
      <c r="E415" s="5">
        <f>447.712</f>
        <v>447.71199999999999</v>
      </c>
      <c r="F415" s="5">
        <f>447.712</f>
        <v>447.71199999999999</v>
      </c>
      <c r="G415" s="5" t="s">
        <v>32</v>
      </c>
      <c r="H415" s="5">
        <f>447.712</f>
        <v>447.71199999999999</v>
      </c>
    </row>
    <row r="416" spans="1:8" ht="22.5" customHeight="1" x14ac:dyDescent="0.2">
      <c r="A416" s="28"/>
      <c r="B416" s="22"/>
      <c r="C416" s="4" t="s">
        <v>106</v>
      </c>
      <c r="D416" s="4" t="s">
        <v>145</v>
      </c>
      <c r="E416" s="5">
        <f>E417+E418+E419</f>
        <v>1564.9587999999999</v>
      </c>
      <c r="F416" s="5">
        <f>F417+F418+F419</f>
        <v>1564.9587999999999</v>
      </c>
      <c r="G416" s="5" t="s">
        <v>32</v>
      </c>
      <c r="H416" s="5">
        <f>H417+H418+H419</f>
        <v>1564.9587999999999</v>
      </c>
    </row>
    <row r="417" spans="1:8" ht="22.5" customHeight="1" x14ac:dyDescent="0.2">
      <c r="A417" s="28"/>
      <c r="B417" s="22"/>
      <c r="C417" s="6" t="s">
        <v>115</v>
      </c>
      <c r="D417" s="4" t="s">
        <v>146</v>
      </c>
      <c r="E417" s="5">
        <f>662.3988</f>
        <v>662.39880000000005</v>
      </c>
      <c r="F417" s="5">
        <f>662.3988</f>
        <v>662.39880000000005</v>
      </c>
      <c r="G417" s="5" t="s">
        <v>32</v>
      </c>
      <c r="H417" s="5">
        <f>662.3988</f>
        <v>662.39880000000005</v>
      </c>
    </row>
    <row r="418" spans="1:8" ht="22.5" customHeight="1" x14ac:dyDescent="0.2">
      <c r="A418" s="28"/>
      <c r="B418" s="22"/>
      <c r="C418" s="6" t="s">
        <v>117</v>
      </c>
      <c r="D418" s="4" t="s">
        <v>147</v>
      </c>
      <c r="E418" s="5">
        <f>0</f>
        <v>0</v>
      </c>
      <c r="F418" s="5">
        <f>0</f>
        <v>0</v>
      </c>
      <c r="G418" s="5" t="s">
        <v>29</v>
      </c>
      <c r="H418" s="5">
        <f>0</f>
        <v>0</v>
      </c>
    </row>
    <row r="419" spans="1:8" ht="22.5" customHeight="1" x14ac:dyDescent="0.2">
      <c r="A419" s="28"/>
      <c r="B419" s="22"/>
      <c r="C419" s="6" t="s">
        <v>148</v>
      </c>
      <c r="D419" s="4" t="s">
        <v>149</v>
      </c>
      <c r="E419" s="5">
        <f>902.56</f>
        <v>902.56</v>
      </c>
      <c r="F419" s="5">
        <f>902.56</f>
        <v>902.56</v>
      </c>
      <c r="G419" s="5" t="s">
        <v>32</v>
      </c>
      <c r="H419" s="5">
        <f>902.56</f>
        <v>902.56</v>
      </c>
    </row>
    <row r="420" spans="1:8" ht="22.5" customHeight="1" x14ac:dyDescent="0.2">
      <c r="A420" s="28"/>
      <c r="B420" s="22"/>
      <c r="C420" s="4" t="s">
        <v>150</v>
      </c>
      <c r="D420" s="4" t="s">
        <v>151</v>
      </c>
      <c r="E420" s="5">
        <f>E421+E422</f>
        <v>9016.1972100000003</v>
      </c>
      <c r="F420" s="5">
        <f>F421+F422</f>
        <v>9016.1953400000002</v>
      </c>
      <c r="G420" s="5" t="s">
        <v>32</v>
      </c>
      <c r="H420" s="5">
        <f>H421+H422</f>
        <v>9016.1953400000002</v>
      </c>
    </row>
    <row r="421" spans="1:8" ht="22.5" customHeight="1" x14ac:dyDescent="0.2">
      <c r="A421" s="28"/>
      <c r="B421" s="22"/>
      <c r="C421" s="6" t="s">
        <v>152</v>
      </c>
      <c r="D421" s="4" t="s">
        <v>153</v>
      </c>
      <c r="E421" s="5">
        <f>6597.21612+219.90721+2199.07388</f>
        <v>9016.1972100000003</v>
      </c>
      <c r="F421" s="5">
        <f>6597.21608+219.90721+2199.07205</f>
        <v>9016.1953400000002</v>
      </c>
      <c r="G421" s="5" t="s">
        <v>32</v>
      </c>
      <c r="H421" s="5">
        <f>6597.21608+219.90721+2199.07205</f>
        <v>9016.1953400000002</v>
      </c>
    </row>
    <row r="422" spans="1:8" ht="22.5" customHeight="1" x14ac:dyDescent="0.2">
      <c r="A422" s="28"/>
      <c r="B422" s="22"/>
      <c r="C422" s="6" t="s">
        <v>154</v>
      </c>
      <c r="D422" s="4" t="s">
        <v>155</v>
      </c>
      <c r="E422" s="5">
        <f>0</f>
        <v>0</v>
      </c>
      <c r="F422" s="5">
        <f>0</f>
        <v>0</v>
      </c>
      <c r="G422" s="5" t="s">
        <v>29</v>
      </c>
      <c r="H422" s="5">
        <f>0</f>
        <v>0</v>
      </c>
    </row>
    <row r="423" spans="1:8" ht="22.5" customHeight="1" x14ac:dyDescent="0.2">
      <c r="A423" s="28"/>
      <c r="B423" s="22"/>
      <c r="C423" s="19" t="s">
        <v>31</v>
      </c>
      <c r="D423" s="19" t="s">
        <v>156</v>
      </c>
      <c r="E423" s="3">
        <f>E424</f>
        <v>70171.999930000005</v>
      </c>
      <c r="F423" s="3">
        <f>F424</f>
        <v>70115.642879999999</v>
      </c>
      <c r="G423" s="3" t="s">
        <v>157</v>
      </c>
      <c r="H423" s="3">
        <f>H424</f>
        <v>70115.642879999999</v>
      </c>
    </row>
    <row r="424" spans="1:8" ht="22.5" customHeight="1" x14ac:dyDescent="0.2">
      <c r="A424" s="28"/>
      <c r="B424" s="22"/>
      <c r="C424" s="4" t="s">
        <v>30</v>
      </c>
      <c r="D424" s="4" t="s">
        <v>158</v>
      </c>
      <c r="E424" s="5">
        <f>E425+E426</f>
        <v>70171.999930000005</v>
      </c>
      <c r="F424" s="5">
        <f>F425+F426</f>
        <v>70115.642879999999</v>
      </c>
      <c r="G424" s="5" t="s">
        <v>157</v>
      </c>
      <c r="H424" s="5">
        <f>H425+H426</f>
        <v>70115.642879999999</v>
      </c>
    </row>
    <row r="425" spans="1:8" ht="22.5" customHeight="1" x14ac:dyDescent="0.2">
      <c r="A425" s="28"/>
      <c r="B425" s="22"/>
      <c r="C425" s="6" t="s">
        <v>85</v>
      </c>
      <c r="D425" s="4" t="s">
        <v>159</v>
      </c>
      <c r="E425" s="5">
        <f>64845.94</f>
        <v>64845.94</v>
      </c>
      <c r="F425" s="5">
        <f>64789.58295</f>
        <v>64789.582950000004</v>
      </c>
      <c r="G425" s="5" t="s">
        <v>157</v>
      </c>
      <c r="H425" s="5">
        <f>64789.58295</f>
        <v>64789.582950000004</v>
      </c>
    </row>
    <row r="426" spans="1:8" ht="22.5" customHeight="1" x14ac:dyDescent="0.2">
      <c r="A426" s="28"/>
      <c r="B426" s="22"/>
      <c r="C426" s="6" t="s">
        <v>87</v>
      </c>
      <c r="D426" s="4" t="s">
        <v>160</v>
      </c>
      <c r="E426" s="5">
        <f>5326.05993</f>
        <v>5326.0599300000003</v>
      </c>
      <c r="F426" s="5">
        <f>5326.05993</f>
        <v>5326.0599300000003</v>
      </c>
      <c r="G426" s="5" t="s">
        <v>32</v>
      </c>
      <c r="H426" s="5">
        <f>5326.05993</f>
        <v>5326.0599300000003</v>
      </c>
    </row>
    <row r="427" spans="1:8" ht="22.5" customHeight="1" x14ac:dyDescent="0.2">
      <c r="A427" s="28"/>
      <c r="B427" s="22"/>
      <c r="C427" s="19" t="s">
        <v>161</v>
      </c>
      <c r="D427" s="19" t="s">
        <v>162</v>
      </c>
      <c r="E427" s="3">
        <f>E428+E429</f>
        <v>2620</v>
      </c>
      <c r="F427" s="3">
        <f>F428+F429</f>
        <v>2620</v>
      </c>
      <c r="G427" s="3" t="s">
        <v>32</v>
      </c>
      <c r="H427" s="3">
        <f>H428+H429</f>
        <v>2620</v>
      </c>
    </row>
    <row r="428" spans="1:8" ht="22.5" customHeight="1" x14ac:dyDescent="0.2">
      <c r="A428" s="28"/>
      <c r="B428" s="22"/>
      <c r="C428" s="4" t="s">
        <v>30</v>
      </c>
      <c r="D428" s="4" t="s">
        <v>163</v>
      </c>
      <c r="E428" s="5">
        <f>0</f>
        <v>0</v>
      </c>
      <c r="F428" s="5">
        <f>0</f>
        <v>0</v>
      </c>
      <c r="G428" s="5" t="s">
        <v>29</v>
      </c>
      <c r="H428" s="5">
        <f>0</f>
        <v>0</v>
      </c>
    </row>
    <row r="429" spans="1:8" ht="22.5" customHeight="1" x14ac:dyDescent="0.2">
      <c r="A429" s="28"/>
      <c r="B429" s="22"/>
      <c r="C429" s="4" t="s">
        <v>27</v>
      </c>
      <c r="D429" s="4" t="s">
        <v>164</v>
      </c>
      <c r="E429" s="5">
        <f>E430+E431</f>
        <v>2620</v>
      </c>
      <c r="F429" s="5">
        <f>F430+F431</f>
        <v>2620</v>
      </c>
      <c r="G429" s="5" t="s">
        <v>32</v>
      </c>
      <c r="H429" s="5">
        <f>H430+H431</f>
        <v>2620</v>
      </c>
    </row>
    <row r="430" spans="1:8" ht="22.5" customHeight="1" x14ac:dyDescent="0.2">
      <c r="A430" s="28"/>
      <c r="B430" s="22"/>
      <c r="C430" s="6" t="s">
        <v>143</v>
      </c>
      <c r="D430" s="4" t="s">
        <v>165</v>
      </c>
      <c r="E430" s="5">
        <f>2620</f>
        <v>2620</v>
      </c>
      <c r="F430" s="5">
        <f>2620</f>
        <v>2620</v>
      </c>
      <c r="G430" s="5" t="s">
        <v>32</v>
      </c>
      <c r="H430" s="5">
        <f>2620</f>
        <v>2620</v>
      </c>
    </row>
    <row r="431" spans="1:8" ht="22.5" customHeight="1" x14ac:dyDescent="0.2">
      <c r="A431" s="28"/>
      <c r="B431" s="22"/>
      <c r="C431" s="6" t="s">
        <v>166</v>
      </c>
      <c r="D431" s="4" t="s">
        <v>167</v>
      </c>
      <c r="E431" s="5">
        <f>0</f>
        <v>0</v>
      </c>
      <c r="F431" s="5">
        <f>0</f>
        <v>0</v>
      </c>
      <c r="G431" s="5" t="s">
        <v>29</v>
      </c>
      <c r="H431" s="5">
        <f>0</f>
        <v>0</v>
      </c>
    </row>
    <row r="432" spans="1:8" ht="22.5" customHeight="1" thickBot="1" x14ac:dyDescent="0.25">
      <c r="A432" s="69" t="s">
        <v>6</v>
      </c>
      <c r="B432" s="70"/>
      <c r="C432" s="70"/>
      <c r="D432" s="71"/>
      <c r="E432" s="62">
        <f>E403+E407+E423+E427</f>
        <v>94529.267400000012</v>
      </c>
      <c r="F432" s="57">
        <f>F403+F407+F423+F427</f>
        <v>94322.89241</v>
      </c>
      <c r="G432" s="63" t="s">
        <v>94</v>
      </c>
      <c r="H432" s="72">
        <f>H403+H407+H423+H427</f>
        <v>94322.89241</v>
      </c>
    </row>
    <row r="433" spans="1:8" ht="22.5" customHeight="1" x14ac:dyDescent="0.2">
      <c r="A433" s="29">
        <v>16</v>
      </c>
      <c r="B433" s="26" t="s">
        <v>21</v>
      </c>
      <c r="C433" s="19" t="s">
        <v>52</v>
      </c>
      <c r="D433" s="19" t="s">
        <v>112</v>
      </c>
      <c r="E433" s="3">
        <f>E434+E435</f>
        <v>115</v>
      </c>
      <c r="F433" s="3">
        <f>F434+F435</f>
        <v>115</v>
      </c>
      <c r="G433" s="3" t="s">
        <v>32</v>
      </c>
      <c r="H433" s="3">
        <f>H434+H435</f>
        <v>115</v>
      </c>
    </row>
    <row r="434" spans="1:8" ht="22.5" customHeight="1" x14ac:dyDescent="0.2">
      <c r="A434" s="30"/>
      <c r="B434" s="27"/>
      <c r="C434" s="4" t="s">
        <v>27</v>
      </c>
      <c r="D434" s="4" t="s">
        <v>113</v>
      </c>
      <c r="E434" s="5">
        <f>0</f>
        <v>0</v>
      </c>
      <c r="F434" s="5">
        <f>0</f>
        <v>0</v>
      </c>
      <c r="G434" s="5" t="s">
        <v>29</v>
      </c>
      <c r="H434" s="5">
        <f>0</f>
        <v>0</v>
      </c>
    </row>
    <row r="435" spans="1:8" ht="22.5" customHeight="1" x14ac:dyDescent="0.2">
      <c r="A435" s="30"/>
      <c r="B435" s="27"/>
      <c r="C435" s="4" t="s">
        <v>106</v>
      </c>
      <c r="D435" s="4" t="s">
        <v>114</v>
      </c>
      <c r="E435" s="5">
        <f>E436+E437</f>
        <v>115</v>
      </c>
      <c r="F435" s="5">
        <f>F436+F437</f>
        <v>115</v>
      </c>
      <c r="G435" s="5" t="s">
        <v>32</v>
      </c>
      <c r="H435" s="5">
        <f>H436+H437</f>
        <v>115</v>
      </c>
    </row>
    <row r="436" spans="1:8" ht="22.5" customHeight="1" x14ac:dyDescent="0.2">
      <c r="A436" s="30"/>
      <c r="B436" s="27"/>
      <c r="C436" s="6" t="s">
        <v>115</v>
      </c>
      <c r="D436" s="4" t="s">
        <v>116</v>
      </c>
      <c r="E436" s="5">
        <f>115</f>
        <v>115</v>
      </c>
      <c r="F436" s="5">
        <f>115</f>
        <v>115</v>
      </c>
      <c r="G436" s="5" t="s">
        <v>32</v>
      </c>
      <c r="H436" s="5">
        <f>115</f>
        <v>115</v>
      </c>
    </row>
    <row r="437" spans="1:8" ht="22.5" customHeight="1" x14ac:dyDescent="0.2">
      <c r="A437" s="30"/>
      <c r="B437" s="27"/>
      <c r="C437" s="6" t="s">
        <v>117</v>
      </c>
      <c r="D437" s="4" t="s">
        <v>118</v>
      </c>
      <c r="E437" s="5">
        <f>0</f>
        <v>0</v>
      </c>
      <c r="F437" s="5">
        <f>0</f>
        <v>0</v>
      </c>
      <c r="G437" s="5" t="s">
        <v>29</v>
      </c>
      <c r="H437" s="5">
        <f>0</f>
        <v>0</v>
      </c>
    </row>
    <row r="438" spans="1:8" ht="22.5" customHeight="1" x14ac:dyDescent="0.2">
      <c r="A438" s="30"/>
      <c r="B438" s="27"/>
      <c r="C438" s="19" t="s">
        <v>80</v>
      </c>
      <c r="D438" s="19" t="s">
        <v>119</v>
      </c>
      <c r="E438" s="3">
        <f>E439+E441</f>
        <v>498</v>
      </c>
      <c r="F438" s="3">
        <f>F439+F441</f>
        <v>474.31</v>
      </c>
      <c r="G438" s="3" t="s">
        <v>120</v>
      </c>
      <c r="H438" s="3">
        <f>H439+H441</f>
        <v>474.31</v>
      </c>
    </row>
    <row r="439" spans="1:8" ht="22.5" customHeight="1" x14ac:dyDescent="0.2">
      <c r="A439" s="30"/>
      <c r="B439" s="27"/>
      <c r="C439" s="4" t="s">
        <v>121</v>
      </c>
      <c r="D439" s="4" t="s">
        <v>122</v>
      </c>
      <c r="E439" s="5">
        <f>E440</f>
        <v>498</v>
      </c>
      <c r="F439" s="5">
        <f>F440</f>
        <v>474.31</v>
      </c>
      <c r="G439" s="5" t="s">
        <v>120</v>
      </c>
      <c r="H439" s="5">
        <f>H440</f>
        <v>474.31</v>
      </c>
    </row>
    <row r="440" spans="1:8" ht="22.5" customHeight="1" x14ac:dyDescent="0.2">
      <c r="A440" s="30"/>
      <c r="B440" s="27"/>
      <c r="C440" s="6" t="s">
        <v>123</v>
      </c>
      <c r="D440" s="4" t="s">
        <v>124</v>
      </c>
      <c r="E440" s="5">
        <f>498</f>
        <v>498</v>
      </c>
      <c r="F440" s="5">
        <f>474.31</f>
        <v>474.31</v>
      </c>
      <c r="G440" s="5" t="s">
        <v>120</v>
      </c>
      <c r="H440" s="5">
        <f>474.31</f>
        <v>474.31</v>
      </c>
    </row>
    <row r="441" spans="1:8" ht="22.5" customHeight="1" x14ac:dyDescent="0.2">
      <c r="A441" s="30"/>
      <c r="B441" s="27"/>
      <c r="C441" s="4" t="s">
        <v>125</v>
      </c>
      <c r="D441" s="4" t="s">
        <v>126</v>
      </c>
      <c r="E441" s="5">
        <f>0</f>
        <v>0</v>
      </c>
      <c r="F441" s="5">
        <f>0</f>
        <v>0</v>
      </c>
      <c r="G441" s="5" t="s">
        <v>29</v>
      </c>
      <c r="H441" s="5">
        <f>0</f>
        <v>0</v>
      </c>
    </row>
    <row r="442" spans="1:8" ht="22.5" customHeight="1" thickBot="1" x14ac:dyDescent="0.25">
      <c r="A442" s="64" t="s">
        <v>6</v>
      </c>
      <c r="B442" s="65"/>
      <c r="C442" s="65"/>
      <c r="D442" s="65"/>
      <c r="E442" s="62">
        <f>E433+E438</f>
        <v>613</v>
      </c>
      <c r="F442" s="57">
        <f>F433+F438</f>
        <v>589.30999999999995</v>
      </c>
      <c r="G442" s="63" t="s">
        <v>127</v>
      </c>
      <c r="H442" s="72">
        <f>H433+H438</f>
        <v>589.30999999999995</v>
      </c>
    </row>
    <row r="443" spans="1:8" ht="22.5" customHeight="1" x14ac:dyDescent="0.2">
      <c r="A443" s="29">
        <v>17</v>
      </c>
      <c r="B443" s="26" t="s">
        <v>22</v>
      </c>
      <c r="C443" s="19" t="s">
        <v>52</v>
      </c>
      <c r="D443" s="19" t="s">
        <v>53</v>
      </c>
      <c r="E443" s="3">
        <f>E444+E452</f>
        <v>343021.13740999997</v>
      </c>
      <c r="F443" s="3">
        <f>F444+F452</f>
        <v>270961.57351000002</v>
      </c>
      <c r="G443" s="3" t="s">
        <v>54</v>
      </c>
      <c r="H443" s="3">
        <f>H444+H452</f>
        <v>270961.57351000002</v>
      </c>
    </row>
    <row r="444" spans="1:8" ht="22.5" customHeight="1" x14ac:dyDescent="0.2">
      <c r="A444" s="30"/>
      <c r="B444" s="27"/>
      <c r="C444" s="4" t="s">
        <v>30</v>
      </c>
      <c r="D444" s="4" t="s">
        <v>55</v>
      </c>
      <c r="E444" s="5">
        <f>E445+E446+E447+E448+E449+E450+E451</f>
        <v>222021.11741000001</v>
      </c>
      <c r="F444" s="5">
        <f>F445+F446+F447+F448+F449+F450+F451</f>
        <v>152788.35299000001</v>
      </c>
      <c r="G444" s="5" t="s">
        <v>56</v>
      </c>
      <c r="H444" s="5">
        <f>H445+H446+H447+H448+H449+H450+H451</f>
        <v>152788.35299000001</v>
      </c>
    </row>
    <row r="445" spans="1:8" ht="22.5" customHeight="1" x14ac:dyDescent="0.2">
      <c r="A445" s="30"/>
      <c r="B445" s="27"/>
      <c r="C445" s="6" t="s">
        <v>57</v>
      </c>
      <c r="D445" s="4" t="s">
        <v>58</v>
      </c>
      <c r="E445" s="5">
        <f>2643.22+6167.52</f>
        <v>8810.74</v>
      </c>
      <c r="F445" s="5">
        <f>2643.2175+6167.5075</f>
        <v>8810.7250000000004</v>
      </c>
      <c r="G445" s="5" t="s">
        <v>32</v>
      </c>
      <c r="H445" s="5">
        <f>2643.2175+6167.5075</f>
        <v>8810.7250000000004</v>
      </c>
    </row>
    <row r="446" spans="1:8" ht="22.5" customHeight="1" x14ac:dyDescent="0.2">
      <c r="A446" s="30"/>
      <c r="B446" s="27"/>
      <c r="C446" s="6" t="s">
        <v>59</v>
      </c>
      <c r="D446" s="4" t="s">
        <v>60</v>
      </c>
      <c r="E446" s="5">
        <f>84.8+36.34</f>
        <v>121.14</v>
      </c>
      <c r="F446" s="5">
        <f>84.78288+36.33552</f>
        <v>121.11840000000001</v>
      </c>
      <c r="G446" s="5" t="s">
        <v>32</v>
      </c>
      <c r="H446" s="5">
        <f>84.78288+36.33552</f>
        <v>121.11840000000001</v>
      </c>
    </row>
    <row r="447" spans="1:8" ht="22.5" customHeight="1" x14ac:dyDescent="0.2">
      <c r="A447" s="30"/>
      <c r="B447" s="27"/>
      <c r="C447" s="6" t="s">
        <v>61</v>
      </c>
      <c r="D447" s="4" t="s">
        <v>62</v>
      </c>
      <c r="E447" s="5">
        <f>9674.34625+147193.96</f>
        <v>156868.30624999999</v>
      </c>
      <c r="F447" s="5">
        <f>6218.10377+81417.48388</f>
        <v>87635.587650000001</v>
      </c>
      <c r="G447" s="5" t="s">
        <v>63</v>
      </c>
      <c r="H447" s="5">
        <f>6218.10377+81417.48388</f>
        <v>87635.587650000001</v>
      </c>
    </row>
    <row r="448" spans="1:8" ht="22.5" customHeight="1" x14ac:dyDescent="0.2">
      <c r="A448" s="30"/>
      <c r="B448" s="27"/>
      <c r="C448" s="6" t="s">
        <v>64</v>
      </c>
      <c r="D448" s="4" t="s">
        <v>65</v>
      </c>
      <c r="E448" s="5">
        <f>23322.04</f>
        <v>23322.04</v>
      </c>
      <c r="F448" s="5">
        <f>23322.03078</f>
        <v>23322.030780000001</v>
      </c>
      <c r="G448" s="5" t="s">
        <v>32</v>
      </c>
      <c r="H448" s="5">
        <f>23322.03078</f>
        <v>23322.030780000001</v>
      </c>
    </row>
    <row r="449" spans="1:8" ht="22.5" customHeight="1" x14ac:dyDescent="0.2">
      <c r="A449" s="30"/>
      <c r="B449" s="27"/>
      <c r="C449" s="6" t="s">
        <v>66</v>
      </c>
      <c r="D449" s="4" t="s">
        <v>67</v>
      </c>
      <c r="E449" s="5">
        <f>32898.01116</f>
        <v>32898.011160000002</v>
      </c>
      <c r="F449" s="5">
        <f>32898.01116</f>
        <v>32898.011160000002</v>
      </c>
      <c r="G449" s="5" t="s">
        <v>32</v>
      </c>
      <c r="H449" s="5">
        <f>32898.01116</f>
        <v>32898.011160000002</v>
      </c>
    </row>
    <row r="450" spans="1:8" ht="22.5" customHeight="1" x14ac:dyDescent="0.2">
      <c r="A450" s="30"/>
      <c r="B450" s="27"/>
      <c r="C450" s="6" t="s">
        <v>68</v>
      </c>
      <c r="D450" s="4" t="s">
        <v>69</v>
      </c>
      <c r="E450" s="5">
        <f>0</f>
        <v>0</v>
      </c>
      <c r="F450" s="5">
        <f>0</f>
        <v>0</v>
      </c>
      <c r="G450" s="5" t="s">
        <v>29</v>
      </c>
      <c r="H450" s="5">
        <f>0</f>
        <v>0</v>
      </c>
    </row>
    <row r="451" spans="1:8" ht="22.5" customHeight="1" x14ac:dyDescent="0.2">
      <c r="A451" s="30"/>
      <c r="B451" s="27"/>
      <c r="C451" s="6" t="s">
        <v>70</v>
      </c>
      <c r="D451" s="4" t="s">
        <v>71</v>
      </c>
      <c r="E451" s="5">
        <f>0.88</f>
        <v>0.88</v>
      </c>
      <c r="F451" s="5">
        <f>0.88</f>
        <v>0.88</v>
      </c>
      <c r="G451" s="5" t="s">
        <v>32</v>
      </c>
      <c r="H451" s="5">
        <f>0.88</f>
        <v>0.88</v>
      </c>
    </row>
    <row r="452" spans="1:8" ht="22.5" customHeight="1" x14ac:dyDescent="0.2">
      <c r="A452" s="30"/>
      <c r="B452" s="27"/>
      <c r="C452" s="4" t="s">
        <v>72</v>
      </c>
      <c r="D452" s="4" t="s">
        <v>73</v>
      </c>
      <c r="E452" s="5">
        <f>E453+E454</f>
        <v>121000.01999999999</v>
      </c>
      <c r="F452" s="5">
        <f>F453+F454</f>
        <v>118173.22052</v>
      </c>
      <c r="G452" s="5" t="s">
        <v>74</v>
      </c>
      <c r="H452" s="5">
        <f>H453+H454</f>
        <v>118173.22052</v>
      </c>
    </row>
    <row r="453" spans="1:8" ht="22.5" customHeight="1" x14ac:dyDescent="0.2">
      <c r="A453" s="30"/>
      <c r="B453" s="27"/>
      <c r="C453" s="6" t="s">
        <v>75</v>
      </c>
      <c r="D453" s="4" t="s">
        <v>76</v>
      </c>
      <c r="E453" s="5">
        <f>42006.02+565.74+14002.01</f>
        <v>56573.77</v>
      </c>
      <c r="F453" s="5">
        <f>42006.01999+565.74002+14002.00761</f>
        <v>56573.767619999999</v>
      </c>
      <c r="G453" s="5" t="s">
        <v>32</v>
      </c>
      <c r="H453" s="5">
        <f>42006.01999+565.74002+14002.00761</f>
        <v>56573.767619999999</v>
      </c>
    </row>
    <row r="454" spans="1:8" ht="22.5" customHeight="1" x14ac:dyDescent="0.2">
      <c r="A454" s="30"/>
      <c r="B454" s="27"/>
      <c r="C454" s="6" t="s">
        <v>77</v>
      </c>
      <c r="D454" s="4" t="s">
        <v>78</v>
      </c>
      <c r="E454" s="5">
        <f>644.27+63781.98</f>
        <v>64426.25</v>
      </c>
      <c r="F454" s="5">
        <f>615.99612+60983.45678</f>
        <v>61599.452900000004</v>
      </c>
      <c r="G454" s="5" t="s">
        <v>79</v>
      </c>
      <c r="H454" s="5">
        <f>615.99612+60983.45678</f>
        <v>61599.452900000004</v>
      </c>
    </row>
    <row r="455" spans="1:8" ht="22.5" customHeight="1" x14ac:dyDescent="0.2">
      <c r="A455" s="30"/>
      <c r="B455" s="27"/>
      <c r="C455" s="19" t="s">
        <v>80</v>
      </c>
      <c r="D455" s="19" t="s">
        <v>81</v>
      </c>
      <c r="E455" s="3">
        <f>E456+E468+E469</f>
        <v>317174.19303999998</v>
      </c>
      <c r="F455" s="3">
        <f>F456+F468+F469</f>
        <v>312574.96380000003</v>
      </c>
      <c r="G455" s="3" t="s">
        <v>82</v>
      </c>
      <c r="H455" s="3">
        <f>H456+H468+H469</f>
        <v>312574.96380000003</v>
      </c>
    </row>
    <row r="456" spans="1:8" ht="22.5" customHeight="1" x14ac:dyDescent="0.2">
      <c r="A456" s="30"/>
      <c r="B456" s="27"/>
      <c r="C456" s="4" t="s">
        <v>30</v>
      </c>
      <c r="D456" s="4" t="s">
        <v>83</v>
      </c>
      <c r="E456" s="5">
        <f>E457+E458+E459+E460+E461+E462+E463+E464+E465+E466+E467</f>
        <v>262343.08304</v>
      </c>
      <c r="F456" s="5">
        <f>F457+F458+F459+F460+F461+F462+F463+F464+F465+F466+F467</f>
        <v>257888.53600000002</v>
      </c>
      <c r="G456" s="5" t="s">
        <v>84</v>
      </c>
      <c r="H456" s="5">
        <f>H457+H458+H459+H460+H461+H462+H463+H464+H465+H466+H467</f>
        <v>257888.53600000002</v>
      </c>
    </row>
    <row r="457" spans="1:8" ht="22.5" customHeight="1" x14ac:dyDescent="0.2">
      <c r="A457" s="30"/>
      <c r="B457" s="27"/>
      <c r="C457" s="6" t="s">
        <v>85</v>
      </c>
      <c r="D457" s="4" t="s">
        <v>86</v>
      </c>
      <c r="E457" s="5">
        <f>17462.31584+14727.49</f>
        <v>32189.805840000001</v>
      </c>
      <c r="F457" s="5">
        <f>17462.31584+14727.49</f>
        <v>32189.805840000001</v>
      </c>
      <c r="G457" s="5" t="s">
        <v>32</v>
      </c>
      <c r="H457" s="5">
        <f>17462.31584+14727.49</f>
        <v>32189.805840000001</v>
      </c>
    </row>
    <row r="458" spans="1:8" ht="22.5" customHeight="1" x14ac:dyDescent="0.2">
      <c r="A458" s="30"/>
      <c r="B458" s="27"/>
      <c r="C458" s="6" t="s">
        <v>87</v>
      </c>
      <c r="D458" s="4" t="s">
        <v>88</v>
      </c>
      <c r="E458" s="5">
        <f>602.27+2004.63</f>
        <v>2606.9</v>
      </c>
      <c r="F458" s="5">
        <f>602.20455+2004.54275</f>
        <v>2606.7473</v>
      </c>
      <c r="G458" s="5" t="s">
        <v>32</v>
      </c>
      <c r="H458" s="5">
        <f>602.20455+2004.54275</f>
        <v>2606.7473</v>
      </c>
    </row>
    <row r="459" spans="1:8" ht="22.5" customHeight="1" x14ac:dyDescent="0.2">
      <c r="A459" s="30"/>
      <c r="B459" s="27"/>
      <c r="C459" s="6" t="s">
        <v>57</v>
      </c>
      <c r="D459" s="4" t="s">
        <v>89</v>
      </c>
      <c r="E459" s="5">
        <f>1403</f>
        <v>1403</v>
      </c>
      <c r="F459" s="5">
        <f>689.65603</f>
        <v>689.65602999999999</v>
      </c>
      <c r="G459" s="5" t="s">
        <v>90</v>
      </c>
      <c r="H459" s="5">
        <f>689.65603</f>
        <v>689.65602999999999</v>
      </c>
    </row>
    <row r="460" spans="1:8" ht="22.5" customHeight="1" x14ac:dyDescent="0.2">
      <c r="A460" s="30"/>
      <c r="B460" s="27"/>
      <c r="C460" s="6" t="s">
        <v>59</v>
      </c>
      <c r="D460" s="4" t="s">
        <v>91</v>
      </c>
      <c r="E460" s="5">
        <f>0</f>
        <v>0</v>
      </c>
      <c r="F460" s="5">
        <f>0</f>
        <v>0</v>
      </c>
      <c r="G460" s="5" t="s">
        <v>29</v>
      </c>
      <c r="H460" s="5">
        <f>0</f>
        <v>0</v>
      </c>
    </row>
    <row r="461" spans="1:8" ht="22.5" customHeight="1" x14ac:dyDescent="0.2">
      <c r="A461" s="30"/>
      <c r="B461" s="27"/>
      <c r="C461" s="6" t="s">
        <v>92</v>
      </c>
      <c r="D461" s="4" t="s">
        <v>93</v>
      </c>
      <c r="E461" s="5">
        <f>47586.98155</f>
        <v>47586.981549999997</v>
      </c>
      <c r="F461" s="5">
        <f>47496.73455</f>
        <v>47496.734550000001</v>
      </c>
      <c r="G461" s="5" t="s">
        <v>94</v>
      </c>
      <c r="H461" s="5">
        <f>47496.73455</f>
        <v>47496.734550000001</v>
      </c>
    </row>
    <row r="462" spans="1:8" ht="22.5" customHeight="1" x14ac:dyDescent="0.2">
      <c r="A462" s="30"/>
      <c r="B462" s="27"/>
      <c r="C462" s="6" t="s">
        <v>95</v>
      </c>
      <c r="D462" s="4" t="s">
        <v>96</v>
      </c>
      <c r="E462" s="5">
        <f>39748.03271</f>
        <v>39748.032709999999</v>
      </c>
      <c r="F462" s="5">
        <f>39748.03271</f>
        <v>39748.032709999999</v>
      </c>
      <c r="G462" s="5" t="s">
        <v>32</v>
      </c>
      <c r="H462" s="5">
        <f>39748.03271</f>
        <v>39748.032709999999</v>
      </c>
    </row>
    <row r="463" spans="1:8" ht="22.5" customHeight="1" x14ac:dyDescent="0.2">
      <c r="A463" s="30"/>
      <c r="B463" s="27"/>
      <c r="C463" s="6" t="s">
        <v>97</v>
      </c>
      <c r="D463" s="4" t="s">
        <v>98</v>
      </c>
      <c r="E463" s="5">
        <f>7991.89678</f>
        <v>7991.89678</v>
      </c>
      <c r="F463" s="5">
        <f>7991.89618</f>
        <v>7991.8961799999997</v>
      </c>
      <c r="G463" s="5" t="s">
        <v>32</v>
      </c>
      <c r="H463" s="5">
        <f>7991.89618</f>
        <v>7991.8961799999997</v>
      </c>
    </row>
    <row r="464" spans="1:8" ht="22.5" customHeight="1" x14ac:dyDescent="0.2">
      <c r="A464" s="30"/>
      <c r="B464" s="27"/>
      <c r="C464" s="6" t="s">
        <v>99</v>
      </c>
      <c r="D464" s="4" t="s">
        <v>100</v>
      </c>
      <c r="E464" s="5">
        <f>65195.39</f>
        <v>65195.39</v>
      </c>
      <c r="F464" s="5">
        <f>64273.12723</f>
        <v>64273.127229999998</v>
      </c>
      <c r="G464" s="5" t="s">
        <v>101</v>
      </c>
      <c r="H464" s="5">
        <f>64273.12723</f>
        <v>64273.127229999998</v>
      </c>
    </row>
    <row r="465" spans="1:8" ht="22.5" customHeight="1" x14ac:dyDescent="0.2">
      <c r="A465" s="30"/>
      <c r="B465" s="27"/>
      <c r="C465" s="6" t="s">
        <v>66</v>
      </c>
      <c r="D465" s="4" t="s">
        <v>102</v>
      </c>
      <c r="E465" s="5">
        <f>36878.05616</f>
        <v>36878.05616</v>
      </c>
      <c r="F465" s="5">
        <f>36878.05616</f>
        <v>36878.05616</v>
      </c>
      <c r="G465" s="5" t="s">
        <v>32</v>
      </c>
      <c r="H465" s="5">
        <f>36878.05616</f>
        <v>36878.05616</v>
      </c>
    </row>
    <row r="466" spans="1:8" ht="22.5" customHeight="1" x14ac:dyDescent="0.2">
      <c r="A466" s="30"/>
      <c r="B466" s="27"/>
      <c r="C466" s="6" t="s">
        <v>68</v>
      </c>
      <c r="D466" s="4" t="s">
        <v>103</v>
      </c>
      <c r="E466" s="5">
        <f>18982.09+9760.93</f>
        <v>28743.02</v>
      </c>
      <c r="F466" s="5">
        <f>16253.55+9760.93</f>
        <v>26014.48</v>
      </c>
      <c r="G466" s="5" t="s">
        <v>104</v>
      </c>
      <c r="H466" s="5">
        <f>16253.55+9760.93</f>
        <v>26014.48</v>
      </c>
    </row>
    <row r="467" spans="1:8" ht="22.5" customHeight="1" x14ac:dyDescent="0.2">
      <c r="A467" s="30"/>
      <c r="B467" s="27"/>
      <c r="C467" s="6" t="s">
        <v>70</v>
      </c>
      <c r="D467" s="4" t="s">
        <v>105</v>
      </c>
      <c r="E467" s="5">
        <f>0</f>
        <v>0</v>
      </c>
      <c r="F467" s="5">
        <f>0</f>
        <v>0</v>
      </c>
      <c r="G467" s="5" t="s">
        <v>29</v>
      </c>
      <c r="H467" s="5">
        <f>0</f>
        <v>0</v>
      </c>
    </row>
    <row r="468" spans="1:8" ht="22.5" customHeight="1" x14ac:dyDescent="0.2">
      <c r="A468" s="30"/>
      <c r="B468" s="27"/>
      <c r="C468" s="4" t="s">
        <v>106</v>
      </c>
      <c r="D468" s="4" t="s">
        <v>107</v>
      </c>
      <c r="E468" s="5">
        <f>0</f>
        <v>0</v>
      </c>
      <c r="F468" s="5">
        <f>0</f>
        <v>0</v>
      </c>
      <c r="G468" s="5" t="s">
        <v>29</v>
      </c>
      <c r="H468" s="5">
        <f>0</f>
        <v>0</v>
      </c>
    </row>
    <row r="469" spans="1:8" ht="22.5" customHeight="1" x14ac:dyDescent="0.2">
      <c r="A469" s="30"/>
      <c r="B469" s="27"/>
      <c r="C469" s="4" t="s">
        <v>72</v>
      </c>
      <c r="D469" s="4" t="s">
        <v>73</v>
      </c>
      <c r="E469" s="5">
        <f>E470</f>
        <v>54831.11</v>
      </c>
      <c r="F469" s="5">
        <f>F470</f>
        <v>54686.427800000005</v>
      </c>
      <c r="G469" s="5" t="s">
        <v>108</v>
      </c>
      <c r="H469" s="5">
        <f>H470</f>
        <v>54686.427800000005</v>
      </c>
    </row>
    <row r="470" spans="1:8" ht="22.5" customHeight="1" x14ac:dyDescent="0.2">
      <c r="A470" s="30"/>
      <c r="B470" s="27"/>
      <c r="C470" s="6" t="s">
        <v>75</v>
      </c>
      <c r="D470" s="4" t="s">
        <v>109</v>
      </c>
      <c r="E470" s="5">
        <f>12666.04+42165.07</f>
        <v>54831.11</v>
      </c>
      <c r="F470" s="5">
        <f>12632.6133+42053.8145</f>
        <v>54686.427800000005</v>
      </c>
      <c r="G470" s="5" t="s">
        <v>108</v>
      </c>
      <c r="H470" s="5">
        <f>12632.6133+42053.8145</f>
        <v>54686.427800000005</v>
      </c>
    </row>
    <row r="471" spans="1:8" ht="22.5" customHeight="1" thickBot="1" x14ac:dyDescent="0.25">
      <c r="A471" s="64" t="s">
        <v>6</v>
      </c>
      <c r="B471" s="65"/>
      <c r="C471" s="65"/>
      <c r="D471" s="65"/>
      <c r="E471" s="62">
        <f>E443+E455</f>
        <v>660195.33045000001</v>
      </c>
      <c r="F471" s="57">
        <f>F443+F455</f>
        <v>583536.53731000004</v>
      </c>
      <c r="G471" s="63" t="s">
        <v>111</v>
      </c>
      <c r="H471" s="76">
        <f>H443+H454</f>
        <v>332561.02641000005</v>
      </c>
    </row>
    <row r="472" spans="1:8" ht="22.5" customHeight="1" x14ac:dyDescent="0.2">
      <c r="A472" s="24">
        <v>18</v>
      </c>
      <c r="B472" s="26" t="s">
        <v>23</v>
      </c>
      <c r="C472" s="19" t="s">
        <v>31</v>
      </c>
      <c r="D472" s="19" t="s">
        <v>34</v>
      </c>
      <c r="E472" s="3">
        <f>E473+E474+E476</f>
        <v>539760.00800000003</v>
      </c>
      <c r="F472" s="3">
        <f>F473+F474+F476</f>
        <v>539760.00800000003</v>
      </c>
      <c r="G472" s="20" t="s">
        <v>32</v>
      </c>
      <c r="H472" s="75">
        <f>H473+H474+H476</f>
        <v>539760.00800000003</v>
      </c>
    </row>
    <row r="473" spans="1:8" ht="22.5" customHeight="1" x14ac:dyDescent="0.2">
      <c r="A473" s="25"/>
      <c r="B473" s="27"/>
      <c r="C473" s="4" t="s">
        <v>30</v>
      </c>
      <c r="D473" s="4" t="s">
        <v>35</v>
      </c>
      <c r="E473" s="5">
        <f>0</f>
        <v>0</v>
      </c>
      <c r="F473" s="5">
        <f>0</f>
        <v>0</v>
      </c>
      <c r="G473" s="21" t="s">
        <v>29</v>
      </c>
      <c r="H473" s="74">
        <f>0</f>
        <v>0</v>
      </c>
    </row>
    <row r="474" spans="1:8" ht="22.5" customHeight="1" x14ac:dyDescent="0.2">
      <c r="A474" s="25"/>
      <c r="B474" s="27"/>
      <c r="C474" s="4" t="s">
        <v>27</v>
      </c>
      <c r="D474" s="4" t="s">
        <v>36</v>
      </c>
      <c r="E474" s="5">
        <f>E475</f>
        <v>271.78699999999998</v>
      </c>
      <c r="F474" s="5">
        <f>F475</f>
        <v>271.78699999999998</v>
      </c>
      <c r="G474" s="21" t="s">
        <v>32</v>
      </c>
      <c r="H474" s="74">
        <f>H475</f>
        <v>271.78699999999998</v>
      </c>
    </row>
    <row r="475" spans="1:8" ht="22.5" customHeight="1" x14ac:dyDescent="0.2">
      <c r="A475" s="25"/>
      <c r="B475" s="27"/>
      <c r="C475" s="6" t="s">
        <v>37</v>
      </c>
      <c r="D475" s="4" t="s">
        <v>38</v>
      </c>
      <c r="E475" s="5">
        <f>271.787</f>
        <v>271.78699999999998</v>
      </c>
      <c r="F475" s="5">
        <f>271.787</f>
        <v>271.78699999999998</v>
      </c>
      <c r="G475" s="21" t="s">
        <v>32</v>
      </c>
      <c r="H475" s="74">
        <f>271.787</f>
        <v>271.78699999999998</v>
      </c>
    </row>
    <row r="476" spans="1:8" ht="22.5" customHeight="1" x14ac:dyDescent="0.2">
      <c r="A476" s="25"/>
      <c r="B476" s="27"/>
      <c r="C476" s="4" t="s">
        <v>39</v>
      </c>
      <c r="D476" s="4" t="s">
        <v>40</v>
      </c>
      <c r="E476" s="5">
        <f>E477</f>
        <v>539488.22100000002</v>
      </c>
      <c r="F476" s="5">
        <f>F477</f>
        <v>539488.22100000002</v>
      </c>
      <c r="G476" s="21" t="s">
        <v>32</v>
      </c>
      <c r="H476" s="74">
        <f>H477</f>
        <v>539488.22100000002</v>
      </c>
    </row>
    <row r="477" spans="1:8" ht="22.5" customHeight="1" x14ac:dyDescent="0.2">
      <c r="A477" s="25"/>
      <c r="B477" s="27"/>
      <c r="C477" s="6" t="s">
        <v>41</v>
      </c>
      <c r="D477" s="4" t="s">
        <v>42</v>
      </c>
      <c r="E477" s="5">
        <f>97874.001+57583.8+384030.42</f>
        <v>539488.22100000002</v>
      </c>
      <c r="F477" s="5">
        <f>97874.001+57583.8+384030.42</f>
        <v>539488.22100000002</v>
      </c>
      <c r="G477" s="21" t="s">
        <v>32</v>
      </c>
      <c r="H477" s="74">
        <f>97874.001+57583.8+384030.42</f>
        <v>539488.22100000002</v>
      </c>
    </row>
    <row r="478" spans="1:8" ht="22.5" customHeight="1" x14ac:dyDescent="0.2">
      <c r="A478" s="25"/>
      <c r="B478" s="27"/>
      <c r="C478" s="19" t="s">
        <v>28</v>
      </c>
      <c r="D478" s="19" t="s">
        <v>43</v>
      </c>
      <c r="E478" s="3">
        <f>E479+E481</f>
        <v>715528.1</v>
      </c>
      <c r="F478" s="3">
        <f>F479+F481</f>
        <v>529528.09299999999</v>
      </c>
      <c r="G478" s="20" t="s">
        <v>44</v>
      </c>
      <c r="H478" s="73">
        <f>H479+H481</f>
        <v>529528.09299999999</v>
      </c>
    </row>
    <row r="479" spans="1:8" ht="22.5" customHeight="1" x14ac:dyDescent="0.2">
      <c r="A479" s="25"/>
      <c r="B479" s="27"/>
      <c r="C479" s="4" t="s">
        <v>33</v>
      </c>
      <c r="D479" s="4" t="s">
        <v>45</v>
      </c>
      <c r="E479" s="5">
        <f>E480</f>
        <v>706000</v>
      </c>
      <c r="F479" s="5">
        <f>F480</f>
        <v>520000</v>
      </c>
      <c r="G479" s="20" t="s">
        <v>110</v>
      </c>
      <c r="H479" s="74">
        <f>H480</f>
        <v>520000</v>
      </c>
    </row>
    <row r="480" spans="1:8" ht="22.5" customHeight="1" x14ac:dyDescent="0.2">
      <c r="A480" s="25"/>
      <c r="B480" s="27"/>
      <c r="C480" s="6" t="s">
        <v>50</v>
      </c>
      <c r="D480" s="4" t="s">
        <v>45</v>
      </c>
      <c r="E480" s="5">
        <f>706000</f>
        <v>706000</v>
      </c>
      <c r="F480" s="5">
        <f>520000</f>
        <v>520000</v>
      </c>
      <c r="G480" s="20" t="s">
        <v>110</v>
      </c>
      <c r="H480" s="74">
        <f>520000</f>
        <v>520000</v>
      </c>
    </row>
    <row r="481" spans="1:8" ht="22.5" customHeight="1" x14ac:dyDescent="0.2">
      <c r="A481" s="25"/>
      <c r="B481" s="27"/>
      <c r="C481" s="4" t="s">
        <v>46</v>
      </c>
      <c r="D481" s="4" t="s">
        <v>47</v>
      </c>
      <c r="E481" s="5">
        <f>E482</f>
        <v>9528.0999999999985</v>
      </c>
      <c r="F481" s="5">
        <f>F482</f>
        <v>9528.0930000000008</v>
      </c>
      <c r="G481" s="20" t="s">
        <v>32</v>
      </c>
      <c r="H481" s="74">
        <f>H482</f>
        <v>9528.0930000000008</v>
      </c>
    </row>
    <row r="482" spans="1:8" ht="22.5" customHeight="1" x14ac:dyDescent="0.2">
      <c r="A482" s="25"/>
      <c r="B482" s="27"/>
      <c r="C482" s="6" t="s">
        <v>48</v>
      </c>
      <c r="D482" s="4" t="s">
        <v>49</v>
      </c>
      <c r="E482" s="5">
        <f>1905.62+7622.48</f>
        <v>9528.0999999999985</v>
      </c>
      <c r="F482" s="5">
        <f>1905.62+7622.473</f>
        <v>9528.0930000000008</v>
      </c>
      <c r="G482" s="20" t="s">
        <v>32</v>
      </c>
      <c r="H482" s="74">
        <f>1905.62+7622.473</f>
        <v>9528.0930000000008</v>
      </c>
    </row>
    <row r="483" spans="1:8" ht="22.5" customHeight="1" thickBot="1" x14ac:dyDescent="0.25">
      <c r="A483" s="69" t="s">
        <v>6</v>
      </c>
      <c r="B483" s="70"/>
      <c r="C483" s="70"/>
      <c r="D483" s="71"/>
      <c r="E483" s="62">
        <f>E472+E478</f>
        <v>1255288.108</v>
      </c>
      <c r="F483" s="57">
        <f>F472+F478</f>
        <v>1069288.101</v>
      </c>
      <c r="G483" s="58" t="s">
        <v>51</v>
      </c>
      <c r="H483" s="72">
        <f>H472+H478</f>
        <v>1069288.101</v>
      </c>
    </row>
    <row r="487" spans="1:8" ht="22.5" customHeight="1" x14ac:dyDescent="0.2">
      <c r="D487" s="15"/>
    </row>
    <row r="488" spans="1:8" ht="22.5" customHeight="1" x14ac:dyDescent="0.2">
      <c r="E488" s="18"/>
      <c r="F488" s="18"/>
    </row>
  </sheetData>
  <mergeCells count="55">
    <mergeCell ref="A103:D103"/>
    <mergeCell ref="A5:A15"/>
    <mergeCell ref="B5:B15"/>
    <mergeCell ref="A16:D16"/>
    <mergeCell ref="A17:A52"/>
    <mergeCell ref="B17:B52"/>
    <mergeCell ref="A53:D53"/>
    <mergeCell ref="A54:A102"/>
    <mergeCell ref="B54:B102"/>
    <mergeCell ref="A160:D160"/>
    <mergeCell ref="A167:D167"/>
    <mergeCell ref="A168:A177"/>
    <mergeCell ref="B168:B177"/>
    <mergeCell ref="A161:A166"/>
    <mergeCell ref="B161:B166"/>
    <mergeCell ref="A104:A138"/>
    <mergeCell ref="B104:B138"/>
    <mergeCell ref="A139:D139"/>
    <mergeCell ref="A140:A159"/>
    <mergeCell ref="B140:B159"/>
    <mergeCell ref="A1:H2"/>
    <mergeCell ref="A294:A322"/>
    <mergeCell ref="B294:B322"/>
    <mergeCell ref="A355:D355"/>
    <mergeCell ref="A356:A385"/>
    <mergeCell ref="A178:D178"/>
    <mergeCell ref="A273:D273"/>
    <mergeCell ref="A274:A292"/>
    <mergeCell ref="B274:B292"/>
    <mergeCell ref="A293:D293"/>
    <mergeCell ref="A255:D255"/>
    <mergeCell ref="A256:A272"/>
    <mergeCell ref="B256:B272"/>
    <mergeCell ref="A324:A354"/>
    <mergeCell ref="B324:B354"/>
    <mergeCell ref="A323:D323"/>
    <mergeCell ref="A483:D483"/>
    <mergeCell ref="A433:A441"/>
    <mergeCell ref="B433:B441"/>
    <mergeCell ref="A442:D442"/>
    <mergeCell ref="A443:A470"/>
    <mergeCell ref="B443:B470"/>
    <mergeCell ref="A471:D471"/>
    <mergeCell ref="A402:D402"/>
    <mergeCell ref="B179:B254"/>
    <mergeCell ref="A179:A254"/>
    <mergeCell ref="A472:A482"/>
    <mergeCell ref="B472:B482"/>
    <mergeCell ref="A432:D432"/>
    <mergeCell ref="A403:A431"/>
    <mergeCell ref="B403:B431"/>
    <mergeCell ref="A387:A401"/>
    <mergeCell ref="B387:B401"/>
    <mergeCell ref="B356:B385"/>
    <mergeCell ref="A386:D386"/>
  </mergeCells>
  <pageMargins left="0" right="0" top="0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Ekonomika</cp:lastModifiedBy>
  <cp:lastPrinted>2024-02-07T08:06:56Z</cp:lastPrinted>
  <dcterms:created xsi:type="dcterms:W3CDTF">2020-07-31T08:15:26Z</dcterms:created>
  <dcterms:modified xsi:type="dcterms:W3CDTF">2024-02-12T11:01:10Z</dcterms:modified>
</cp:coreProperties>
</file>